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autoCompressPictures="0" defaultThemeVersion="123820"/>
  <mc:AlternateContent xmlns:mc="http://schemas.openxmlformats.org/markup-compatibility/2006">
    <mc:Choice Requires="x15">
      <x15ac:absPath xmlns:x15ac="http://schemas.microsoft.com/office/spreadsheetml/2010/11/ac" url="C:\Users\admin\OneDrive\Work\Baizat\Seminars and Courses\Seminar Planning\Seminar Materials\Budgeting and Excel Sheets\Budget Sheet\2020 Budget Sheet\"/>
    </mc:Choice>
  </mc:AlternateContent>
  <xr:revisionPtr revIDLastSave="0" documentId="13_ncr:1_{E5653567-713F-43F2-A8B1-C267F6BF055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udget" sheetId="4" r:id="rId1"/>
    <sheet name="Actual" sheetId="2" r:id="rId2"/>
    <sheet name="Sheet1" sheetId="3" state="hidden" r:id="rId3"/>
  </sheets>
  <definedNames>
    <definedName name="Months">Sheet1!$A$11:$A$22</definedName>
    <definedName name="YesNo">Sheet1!$A$1:$A$2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3" i="2" l="1"/>
  <c r="F62" i="2"/>
  <c r="C62" i="2"/>
  <c r="E62" i="2" s="1"/>
  <c r="B62" i="2"/>
  <c r="F61" i="2"/>
  <c r="C61" i="2"/>
  <c r="E61" i="2" s="1"/>
  <c r="B61" i="2"/>
  <c r="F60" i="2"/>
  <c r="C60" i="2"/>
  <c r="E60" i="2" s="1"/>
  <c r="B60" i="2"/>
  <c r="F59" i="2"/>
  <c r="C59" i="2"/>
  <c r="E59" i="2" s="1"/>
  <c r="B59" i="2"/>
  <c r="F58" i="2"/>
  <c r="C58" i="2"/>
  <c r="E58" i="2" s="1"/>
  <c r="B58" i="2"/>
  <c r="F57" i="2"/>
  <c r="E57" i="2"/>
  <c r="C57" i="2"/>
  <c r="B57" i="2"/>
  <c r="F56" i="2"/>
  <c r="C56" i="2"/>
  <c r="E56" i="2" s="1"/>
  <c r="B56" i="2"/>
  <c r="H55" i="2"/>
  <c r="F55" i="2"/>
  <c r="C55" i="2"/>
  <c r="E55" i="2" s="1"/>
  <c r="B55" i="2"/>
  <c r="H54" i="2"/>
  <c r="F54" i="2"/>
  <c r="E54" i="2"/>
  <c r="C54" i="2"/>
  <c r="B54" i="2"/>
  <c r="H53" i="2"/>
  <c r="F53" i="2"/>
  <c r="E53" i="2"/>
  <c r="C53" i="2"/>
  <c r="B53" i="2"/>
  <c r="H52" i="2"/>
  <c r="F52" i="2"/>
  <c r="E52" i="2"/>
  <c r="C52" i="2"/>
  <c r="B52" i="2"/>
  <c r="H51" i="2"/>
  <c r="F51" i="2"/>
  <c r="C51" i="2"/>
  <c r="B51" i="2"/>
  <c r="J45" i="2"/>
  <c r="L44" i="2"/>
  <c r="I44" i="2"/>
  <c r="K44" i="2" s="1"/>
  <c r="H44" i="2"/>
  <c r="D44" i="2"/>
  <c r="L43" i="2"/>
  <c r="I43" i="2"/>
  <c r="K43" i="2" s="1"/>
  <c r="H43" i="2"/>
  <c r="F43" i="2"/>
  <c r="E43" i="2"/>
  <c r="C43" i="2"/>
  <c r="B43" i="2"/>
  <c r="L42" i="2"/>
  <c r="I42" i="2"/>
  <c r="K42" i="2" s="1"/>
  <c r="H42" i="2"/>
  <c r="F42" i="2"/>
  <c r="E42" i="2"/>
  <c r="C42" i="2"/>
  <c r="B42" i="2"/>
  <c r="L41" i="2"/>
  <c r="I41" i="2"/>
  <c r="K41" i="2" s="1"/>
  <c r="H41" i="2"/>
  <c r="F41" i="2"/>
  <c r="E41" i="2"/>
  <c r="C41" i="2"/>
  <c r="B41" i="2"/>
  <c r="L40" i="2"/>
  <c r="I40" i="2"/>
  <c r="K40" i="2" s="1"/>
  <c r="H40" i="2"/>
  <c r="F40" i="2"/>
  <c r="E40" i="2"/>
  <c r="C40" i="2"/>
  <c r="B40" i="2"/>
  <c r="L39" i="2"/>
  <c r="I39" i="2"/>
  <c r="K39" i="2" s="1"/>
  <c r="H39" i="2"/>
  <c r="F39" i="2"/>
  <c r="E39" i="2"/>
  <c r="C39" i="2"/>
  <c r="B39" i="2"/>
  <c r="L38" i="2"/>
  <c r="I38" i="2"/>
  <c r="K38" i="2" s="1"/>
  <c r="H38" i="2"/>
  <c r="F38" i="2"/>
  <c r="E38" i="2"/>
  <c r="C38" i="2"/>
  <c r="B38" i="2"/>
  <c r="L37" i="2"/>
  <c r="I37" i="2"/>
  <c r="K37" i="2" s="1"/>
  <c r="H37" i="2"/>
  <c r="F37" i="2"/>
  <c r="C37" i="2"/>
  <c r="E37" i="2" s="1"/>
  <c r="E44" i="2" s="1"/>
  <c r="B37" i="2"/>
  <c r="J30" i="2"/>
  <c r="D30" i="2"/>
  <c r="L29" i="2"/>
  <c r="I29" i="2"/>
  <c r="K29" i="2" s="1"/>
  <c r="H29" i="2"/>
  <c r="F29" i="2"/>
  <c r="E29" i="2"/>
  <c r="C29" i="2"/>
  <c r="B29" i="2"/>
  <c r="L28" i="2"/>
  <c r="I28" i="2"/>
  <c r="K28" i="2" s="1"/>
  <c r="H28" i="2"/>
  <c r="F28" i="2"/>
  <c r="E28" i="2"/>
  <c r="C28" i="2"/>
  <c r="B28" i="2"/>
  <c r="L27" i="2"/>
  <c r="I27" i="2"/>
  <c r="K27" i="2" s="1"/>
  <c r="H27" i="2"/>
  <c r="F27" i="2"/>
  <c r="E27" i="2"/>
  <c r="C27" i="2"/>
  <c r="B27" i="2"/>
  <c r="L26" i="2"/>
  <c r="I26" i="2"/>
  <c r="K26" i="2" s="1"/>
  <c r="H26" i="2"/>
  <c r="F26" i="2"/>
  <c r="E26" i="2"/>
  <c r="C26" i="2"/>
  <c r="B26" i="2"/>
  <c r="L25" i="2"/>
  <c r="I25" i="2"/>
  <c r="K25" i="2" s="1"/>
  <c r="H25" i="2"/>
  <c r="F25" i="2"/>
  <c r="E25" i="2"/>
  <c r="C25" i="2"/>
  <c r="B25" i="2"/>
  <c r="L24" i="2"/>
  <c r="I24" i="2"/>
  <c r="K24" i="2" s="1"/>
  <c r="H24" i="2"/>
  <c r="F24" i="2"/>
  <c r="E24" i="2"/>
  <c r="C24" i="2"/>
  <c r="B24" i="2"/>
  <c r="L23" i="2"/>
  <c r="I23" i="2"/>
  <c r="K23" i="2" s="1"/>
  <c r="H23" i="2"/>
  <c r="F23" i="2"/>
  <c r="E23" i="2"/>
  <c r="C23" i="2"/>
  <c r="B23" i="2"/>
  <c r="L22" i="2"/>
  <c r="I22" i="2"/>
  <c r="K22" i="2" s="1"/>
  <c r="H22" i="2"/>
  <c r="F22" i="2"/>
  <c r="C22" i="2"/>
  <c r="E22" i="2" s="1"/>
  <c r="B22" i="2"/>
  <c r="D15" i="2"/>
  <c r="C14" i="2"/>
  <c r="E14" i="2" s="1"/>
  <c r="C13" i="2"/>
  <c r="C12" i="2"/>
  <c r="E12" i="2" s="1"/>
  <c r="K2" i="2"/>
  <c r="H41" i="4"/>
  <c r="J40" i="4"/>
  <c r="J39" i="4"/>
  <c r="J38" i="4"/>
  <c r="J37" i="4"/>
  <c r="J36" i="4"/>
  <c r="C36" i="4"/>
  <c r="J35" i="4"/>
  <c r="E35" i="4"/>
  <c r="J34" i="4"/>
  <c r="E34" i="4"/>
  <c r="J33" i="4"/>
  <c r="E33" i="4"/>
  <c r="J32" i="4"/>
  <c r="E32" i="4"/>
  <c r="J31" i="4"/>
  <c r="E31" i="4"/>
  <c r="J30" i="4"/>
  <c r="E30" i="4"/>
  <c r="J29" i="4"/>
  <c r="E29" i="4"/>
  <c r="M26" i="4"/>
  <c r="I46" i="2" s="1"/>
  <c r="H26" i="4"/>
  <c r="I30" i="2" s="1"/>
  <c r="C26" i="4"/>
  <c r="C30" i="2" s="1"/>
  <c r="O25" i="4"/>
  <c r="J25" i="4"/>
  <c r="E25" i="4"/>
  <c r="O24" i="4"/>
  <c r="J24" i="4"/>
  <c r="E24" i="4"/>
  <c r="O23" i="4"/>
  <c r="J23" i="4"/>
  <c r="E23" i="4"/>
  <c r="O22" i="4"/>
  <c r="J22" i="4"/>
  <c r="E22" i="4"/>
  <c r="O21" i="4"/>
  <c r="J21" i="4"/>
  <c r="E21" i="4"/>
  <c r="O20" i="4"/>
  <c r="J20" i="4"/>
  <c r="E20" i="4"/>
  <c r="O19" i="4"/>
  <c r="J19" i="4"/>
  <c r="E19" i="4"/>
  <c r="O18" i="4"/>
  <c r="J18" i="4"/>
  <c r="E18" i="4"/>
  <c r="E13" i="4"/>
  <c r="N26" i="4" l="1"/>
  <c r="M32" i="4" s="1"/>
  <c r="I54" i="2" s="1"/>
  <c r="C15" i="2"/>
  <c r="I45" i="2"/>
  <c r="C63" i="2"/>
  <c r="K30" i="2"/>
  <c r="D36" i="4"/>
  <c r="C45" i="2" s="1"/>
  <c r="D26" i="4"/>
  <c r="C31" i="2" s="1"/>
  <c r="I41" i="4"/>
  <c r="C64" i="2" s="1"/>
  <c r="E51" i="2"/>
  <c r="E63" i="2" s="1"/>
  <c r="I26" i="4"/>
  <c r="M33" i="4" s="1"/>
  <c r="I55" i="2" s="1"/>
  <c r="M36" i="4"/>
  <c r="M10" i="4" s="1"/>
  <c r="C44" i="2"/>
  <c r="D64" i="2"/>
  <c r="J51" i="2" s="1"/>
  <c r="D45" i="2"/>
  <c r="J53" i="2" s="1"/>
  <c r="J46" i="2"/>
  <c r="K46" i="2" s="1"/>
  <c r="J31" i="2"/>
  <c r="J55" i="2" s="1"/>
  <c r="K58" i="2"/>
  <c r="K11" i="2" s="1"/>
  <c r="E15" i="2"/>
  <c r="E30" i="2"/>
  <c r="D31" i="2"/>
  <c r="J52" i="2" s="1"/>
  <c r="J54" i="2"/>
  <c r="K54" i="2" s="1"/>
  <c r="K45" i="2"/>
  <c r="E13" i="2"/>
  <c r="M30" i="4" l="1"/>
  <c r="M31" i="4"/>
  <c r="I53" i="2" s="1"/>
  <c r="E64" i="2"/>
  <c r="M29" i="4"/>
  <c r="I51" i="2" s="1"/>
  <c r="K51" i="2" s="1"/>
  <c r="I31" i="2"/>
  <c r="K31" i="2" s="1"/>
  <c r="K55" i="2"/>
  <c r="K53" i="2"/>
  <c r="K16" i="2"/>
  <c r="K14" i="2" s="1"/>
  <c r="I52" i="2"/>
  <c r="I56" i="2" s="1"/>
  <c r="M34" i="4"/>
  <c r="M39" i="4" s="1"/>
  <c r="E45" i="2"/>
  <c r="J56" i="2"/>
  <c r="K62" i="2" s="1"/>
  <c r="E31" i="2"/>
  <c r="K52" i="2" l="1"/>
  <c r="K56" i="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<sst xmlns="http://schemas.openxmlformats.org/spreadsheetml/2006/main" count="222" uniqueCount="85">
  <si>
    <t>Predicted (do not fill)</t>
  </si>
  <si>
    <t>Column1</t>
  </si>
  <si>
    <t>الرصيد الشهري المتوقع</t>
  </si>
  <si>
    <t xml:space="preserve">الشهر: </t>
  </si>
  <si>
    <t>يناير</t>
  </si>
  <si>
    <t>الرصيد المتوقع لهذا الشهر هو (الدخل - مجموع التكاليف):</t>
  </si>
  <si>
    <t>الدخل الشهري</t>
  </si>
  <si>
    <t>الراتب</t>
  </si>
  <si>
    <t>راتب الشريك</t>
  </si>
  <si>
    <t>الدخل الإضافي</t>
  </si>
  <si>
    <t>إجمالي الدخل الشهري</t>
  </si>
  <si>
    <t>السكن</t>
  </si>
  <si>
    <t>التكاليف</t>
  </si>
  <si>
    <t>الرهن العقاري</t>
  </si>
  <si>
    <t>الكهرباء و المياه</t>
  </si>
  <si>
    <t>الصيانة</t>
  </si>
  <si>
    <t>التلفاز</t>
  </si>
  <si>
    <t>المفروشات</t>
  </si>
  <si>
    <t>&lt;اخرى&gt;</t>
  </si>
  <si>
    <t>الترفيه</t>
  </si>
  <si>
    <t>الديون</t>
  </si>
  <si>
    <t>المصاريف الشخصية</t>
  </si>
  <si>
    <t>المواصلات</t>
  </si>
  <si>
    <t>مجموع الضروريات</t>
  </si>
  <si>
    <t>اجمالي التكاليف المتوقعة</t>
  </si>
  <si>
    <t>اجمالي التكاليف الغير متوقعة</t>
  </si>
  <si>
    <t>المجموع</t>
  </si>
  <si>
    <t>الطعام</t>
  </si>
  <si>
    <t>الخادمة</t>
  </si>
  <si>
    <t>الملابس</t>
  </si>
  <si>
    <t>الأحذية</t>
  </si>
  <si>
    <t>الأطفال</t>
  </si>
  <si>
    <t>المجوهرات</t>
  </si>
  <si>
    <t>الهدايا</t>
  </si>
  <si>
    <t>السينما</t>
  </si>
  <si>
    <t>المطاعم</t>
  </si>
  <si>
    <t>الوجبات السريعة</t>
  </si>
  <si>
    <t>أقراص الفيديو</t>
  </si>
  <si>
    <t>بطاقة الائتمان 1</t>
  </si>
  <si>
    <t>بطاقة الائتمان 2</t>
  </si>
  <si>
    <t>قرض السيارة</t>
  </si>
  <si>
    <t>القرض الشخصي</t>
  </si>
  <si>
    <t>البنزين</t>
  </si>
  <si>
    <t>التأمين</t>
  </si>
  <si>
    <t>سيارة الأجرة</t>
  </si>
  <si>
    <t>لا</t>
  </si>
  <si>
    <t>نعم</t>
  </si>
  <si>
    <t>ضرروية؟</t>
  </si>
  <si>
    <t>هذا الجدول سيُملأ تلقائياً</t>
  </si>
  <si>
    <t>الرصيد الشهري الفعلي</t>
  </si>
  <si>
    <t>املأ الدخل الشهري الفعلي</t>
  </si>
  <si>
    <t>الرصيد الفعلي</t>
  </si>
  <si>
    <t>لجميع التكاليف الضرورية, انقر فوق القائمة المنسدلة و قم بتغيير الحقل الى "نعم", المجموع سيحتسب تلقائيا.</t>
  </si>
  <si>
    <t>أدناه إجمالي الرصيد الفعلي لهذا الشهر ومدى قرب التقدير الخاص بك</t>
  </si>
  <si>
    <t>املأ التكاليف الفعلية و الضرورية</t>
  </si>
  <si>
    <t>الضروريات</t>
  </si>
  <si>
    <t>انظر أدناه للحصول على مجموع الضروريات (لا حاجة لملأ أي شيء)</t>
  </si>
  <si>
    <t>مجموع رصيدك لهذا الشهر (الدخل-التكاليف):</t>
  </si>
  <si>
    <t>رصيدك المقدر:</t>
  </si>
  <si>
    <t>الدخل</t>
  </si>
  <si>
    <t>الفعلي (املأ)</t>
  </si>
  <si>
    <t>الدخل الشهري الاجمالي</t>
  </si>
  <si>
    <t>الدخل الاضافي</t>
  </si>
  <si>
    <t>الفرق (لا تملأ)</t>
  </si>
  <si>
    <t>احسب الضروريات الخاصة بك</t>
  </si>
  <si>
    <t>اجمالي التكاليف المتوقعة الغير ضرورية</t>
  </si>
  <si>
    <t>اجمالي الضروريات</t>
  </si>
  <si>
    <t>فبراير</t>
  </si>
  <si>
    <t>مارس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</si>
  <si>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</si>
  <si>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</si>
  <si>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</si>
  <si>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</si>
  <si>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</si>
  <si>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</si>
  <si>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</si>
  <si>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</si>
  <si>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</si>
  <si>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تجديد الحمام</t>
  </si>
  <si>
    <r>
      <rPr>
        <b/>
        <sz val="18"/>
        <color rgb="FF006600"/>
        <rFont val="Wingdings 2"/>
        <family val="1"/>
        <charset val="2"/>
      </rPr>
      <t>P</t>
    </r>
    <r>
      <rPr>
        <sz val="14"/>
        <rFont val="Calibri"/>
        <family val="2"/>
        <scheme val="minor"/>
      </rPr>
      <t xml:space="preserve"> املأ هذه الصفحة في بداية الشهر مع تخطيط الميزانية والتوقعات الخاصة بك</t>
    </r>
  </si>
  <si>
    <r>
      <rPr>
        <b/>
        <sz val="16"/>
        <color rgb="FF006600"/>
        <rFont val="Wingdings 2"/>
        <family val="1"/>
        <charset val="2"/>
      </rPr>
      <t>P</t>
    </r>
    <r>
      <rPr>
        <sz val="12"/>
        <color rgb="FF0066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قم بتحديث التكاليف الفعلية الخاصة بك لهذا الشهر، سيكون كل شيء آخر محدث تلقائيا</t>
    </r>
  </si>
  <si>
    <r>
      <rPr>
        <b/>
        <sz val="18"/>
        <color rgb="FF00B050"/>
        <rFont val="Wingdings 2"/>
        <family val="1"/>
        <charset val="2"/>
      </rPr>
      <t>P</t>
    </r>
    <r>
      <rPr>
        <sz val="12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أدخل معلوماتك في الحقول ذات اللون الأصفر - سيتم تعبئة الباقي تلقائيًا</t>
    </r>
  </si>
  <si>
    <r>
      <rPr>
        <b/>
        <sz val="18"/>
        <color rgb="FF006600"/>
        <rFont val="Wingdings 2"/>
        <family val="1"/>
        <charset val="2"/>
      </rPr>
      <t>P</t>
    </r>
    <r>
      <rPr>
        <sz val="14"/>
        <color rgb="FFC0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ادخل معلوماتك في الخانة الصفراء - البقية ستعبأ تلقائياً</t>
    </r>
  </si>
  <si>
    <r>
      <rPr>
        <sz val="14"/>
        <color theme="10"/>
        <rFont val="Calibri"/>
        <family val="2"/>
        <scheme val="minor"/>
      </rPr>
      <t xml:space="preserve">     </t>
    </r>
    <r>
      <rPr>
        <u/>
        <sz val="14"/>
        <color theme="10"/>
        <rFont val="Calibri"/>
        <family val="2"/>
        <scheme val="minor"/>
      </rPr>
      <t>في نهايته الشهر املأ الجداول الفعلية في الصفحة الثانية</t>
    </r>
  </si>
  <si>
    <r>
      <t xml:space="preserve">للإستفسار او للابلاغ عن أي ملاحظة ارسل ايميل على </t>
    </r>
    <r>
      <rPr>
        <b/>
        <sz val="10"/>
        <color theme="3" tint="0.39997558519241921"/>
        <rFont val="Calibri"/>
        <family val="2"/>
        <scheme val="minor"/>
      </rPr>
      <t>contact@baizat.com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</si>
</sst>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164" formatCode="&quot;$&quot;#,##0"/>
    <numFmt numFmtId="165" formatCode="\$#,##0"/>
    <numFmt numFmtId="166" formatCode="\$#,##0.00"/>
    <numFmt numFmtId="167" formatCode="&quot;AED &quot;#,##0_);[Red]\(&quot;AED &quot;#,##0\)"/>
    <numFmt numFmtId="168" formatCode="[Color10]&quot;AED &quot;#,##0_);[Red]\(&quot;AED &quot;#,##0\);"/>
    <numFmt numFmtId="169" formatCode="[Color10]&quot;AED &quot;#,##0_);[Red]\(&quot;AED &quot;#,##0\);0"/>
    <numFmt numFmtId="170" formatCode="[Red]&quot;AED &quot;#,##0_);[Color10]\(&quot;AED &quot;#,##0\);0"/>
    <numFmt numFmtId="171" formatCode="[Color10]&quot;درهم &quot;#,##0_);[Red]\(&quot;درهم &quot;#,##0\);"/>
    <numFmt numFmtId="172" formatCode="&quot;درهم &quot;#,##0_);[Red]\(&quot;درهم &quot;#,##0\)"/>
    <numFmt numFmtId="173" formatCode="[Red]&quot;درهم &quot;#,##0_);[Color10]\(&quot;درهم &quot;#,##0\);"/>
    <numFmt numFmtId="174" formatCode="&quot;درهم  &quot;#,##0_);[Red]\(&quot;درهم  &quot;#,##0\)"/>
    <numFmt numFmtId="175" formatCode="[Color10]&quot;درهم &quot;#,##0_);[Red]\(&quot;درهم &quot;#,##0\);0"/>
    <numFmt numFmtId="176" formatCode="[Red]&quot;درهم &quot;#,##0_);[Color10]\(&quot;درهم &quot;#,##0\);0"/>
    <numFmt numFmtId="177" formatCode="[Red]&quot;درهم  &quot;#,##0_);[Color10]\(&quot;درهم  &quot;#,##0\);0"/>
  </numFmts>
  <fonts count="47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30"/>
      <color indexed="63"/>
      <name val="Calibri"/>
      <family val="2"/>
      <scheme val="minor"/>
    </font>
    <font>
      <sz val="10"/>
      <color indexed="63"/>
      <name val="Calibri"/>
      <family val="2"/>
      <scheme val="minor"/>
    </font>
    <font>
      <b/>
      <sz val="10"/>
      <color indexed="63"/>
      <name val="Calibri"/>
      <family val="2"/>
      <scheme val="minor"/>
    </font>
    <font>
      <sz val="26"/>
      <color indexed="63"/>
      <name val="Cambria"/>
      <family val="1"/>
      <scheme val="major"/>
    </font>
    <font>
      <sz val="10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12"/>
      <color indexed="6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indexed="63"/>
      <name val="Calibri"/>
      <family val="2"/>
      <scheme val="minor"/>
    </font>
    <font>
      <b/>
      <sz val="10"/>
      <color rgb="FF006600"/>
      <name val="Calibri"/>
      <family val="2"/>
      <scheme val="minor"/>
    </font>
    <font>
      <b/>
      <sz val="18"/>
      <color rgb="FF00330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12"/>
      <color rgb="FF006600"/>
      <name val="Calibri"/>
      <family val="2"/>
      <scheme val="minor"/>
    </font>
    <font>
      <sz val="16"/>
      <color rgb="FFFF0000"/>
      <name val="Calibri"/>
      <family val="2"/>
      <scheme val="minor"/>
    </font>
    <font>
      <sz val="14"/>
      <color indexed="63"/>
      <name val="Calibri"/>
      <family val="2"/>
      <scheme val="minor"/>
    </font>
    <font>
      <sz val="10"/>
      <color theme="0"/>
      <name val="Calibri"/>
      <family val="2"/>
      <scheme val="minor"/>
    </font>
    <font>
      <sz val="18"/>
      <color indexed="63"/>
      <name val="Calibri"/>
      <family val="2"/>
      <scheme val="minor"/>
    </font>
    <font>
      <sz val="14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indexed="63"/>
      <name val="Calibri"/>
      <family val="2"/>
      <scheme val="minor"/>
    </font>
    <font>
      <sz val="22"/>
      <color indexed="63"/>
      <name val="Calibri"/>
      <family val="2"/>
      <scheme val="minor"/>
    </font>
    <font>
      <sz val="12"/>
      <color rgb="FF006600"/>
      <name val="Calibri"/>
      <family val="1"/>
      <charset val="2"/>
      <scheme val="minor"/>
    </font>
    <font>
      <b/>
      <sz val="18"/>
      <color rgb="FF006600"/>
      <name val="Wingdings 2"/>
      <family val="1"/>
      <charset val="2"/>
    </font>
    <font>
      <b/>
      <sz val="12"/>
      <color rgb="FF0066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indexed="6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color rgb="FF006600"/>
      <name val="Wingdings 2"/>
      <family val="1"/>
      <charset val="2"/>
    </font>
    <font>
      <b/>
      <sz val="16"/>
      <color indexed="63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1"/>
      <charset val="2"/>
      <scheme val="minor"/>
    </font>
    <font>
      <u/>
      <sz val="10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theme="10"/>
      <name val="Calibri"/>
      <family val="2"/>
      <scheme val="minor"/>
    </font>
    <font>
      <b/>
      <sz val="18"/>
      <color rgb="FF00B050"/>
      <name val="Wingdings 2"/>
      <family val="1"/>
      <charset val="2"/>
    </font>
    <font>
      <b/>
      <sz val="10"/>
      <color theme="3" tint="0.3999755851924192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6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4506668294322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thin">
        <color theme="7" tint="0.39994506668294322"/>
      </left>
      <right style="thin">
        <color theme="7" tint="0.39994506668294322"/>
      </right>
      <top/>
      <bottom style="thin">
        <color theme="7" tint="0.39994506668294322"/>
      </bottom>
      <diagonal/>
    </border>
    <border>
      <left style="thin">
        <color theme="7" tint="0.39994506668294322"/>
      </left>
      <right style="thin">
        <color theme="7" tint="0.39994506668294322"/>
      </right>
      <top style="medium">
        <color theme="7"/>
      </top>
      <bottom style="thin">
        <color theme="7" tint="0.39994506668294322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4506668294322"/>
      </top>
      <bottom style="medium">
        <color theme="7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7" tint="0.39994506668294322"/>
      </right>
      <top/>
      <bottom style="thin">
        <color theme="7" tint="0.39994506668294322"/>
      </bottom>
      <diagonal/>
    </border>
    <border>
      <left style="thin">
        <color theme="7" tint="0.39994506668294322"/>
      </left>
      <right/>
      <top/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/>
      <diagonal/>
    </border>
    <border>
      <left style="thin">
        <color theme="7" tint="0.39994506668294322"/>
      </left>
      <right/>
      <top style="thin">
        <color theme="7" tint="0.39994506668294322"/>
      </top>
      <bottom/>
      <diagonal/>
    </border>
    <border>
      <left/>
      <right style="thin">
        <color theme="7" tint="0.39994506668294322"/>
      </right>
      <top style="medium">
        <color theme="7"/>
      </top>
      <bottom/>
      <diagonal/>
    </border>
    <border>
      <left style="thin">
        <color theme="7" tint="0.39994506668294322"/>
      </left>
      <right style="thin">
        <color theme="7" tint="0.39994506668294322"/>
      </right>
      <top style="medium">
        <color theme="7"/>
      </top>
      <bottom/>
      <diagonal/>
    </border>
    <border>
      <left style="thin">
        <color theme="7" tint="0.39994506668294322"/>
      </left>
      <right/>
      <top style="medium">
        <color theme="7"/>
      </top>
      <bottom/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1454817346722"/>
      </top>
      <bottom style="medium">
        <color theme="7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1454817346722"/>
      </top>
      <bottom style="thin">
        <color theme="7" tint="0.3999145481734672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003300"/>
      </left>
      <right/>
      <top style="thin">
        <color rgb="FF003300"/>
      </top>
      <bottom style="thin">
        <color rgb="FF003300"/>
      </bottom>
      <diagonal/>
    </border>
    <border>
      <left/>
      <right/>
      <top style="thin">
        <color rgb="FF003300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rgb="FF00330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7" tint="0.7999816888943144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7" tint="0.39994506668294322"/>
      </top>
      <bottom style="thin">
        <color indexed="64"/>
      </bottom>
      <diagonal/>
    </border>
    <border>
      <left style="thin">
        <color theme="7" tint="0.39994506668294322"/>
      </left>
      <right style="thin">
        <color theme="7" tint="0.39994506668294322"/>
      </right>
      <top style="medium">
        <color theme="7"/>
      </top>
      <bottom style="thin">
        <color indexed="64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7" tint="0.39994506668294322"/>
      </left>
      <right style="thin">
        <color theme="7" tint="0.39994506668294322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3300"/>
      </left>
      <right/>
      <top style="thin">
        <color rgb="FF006600"/>
      </top>
      <bottom style="thin">
        <color rgb="FF003300"/>
      </bottom>
      <diagonal/>
    </border>
    <border>
      <left/>
      <right/>
      <top style="thin">
        <color rgb="FF006600"/>
      </top>
      <bottom style="thin">
        <color rgb="FF003300"/>
      </bottom>
      <diagonal/>
    </border>
    <border>
      <left/>
      <right style="thin">
        <color rgb="FF003300"/>
      </right>
      <top style="thin">
        <color rgb="FF006600"/>
      </top>
      <bottom style="thin">
        <color rgb="FF003300"/>
      </bottom>
      <diagonal/>
    </border>
    <border>
      <left style="thin">
        <color indexed="64"/>
      </left>
      <right style="thin">
        <color theme="0"/>
      </right>
      <top style="thin">
        <color theme="7" tint="0.39994506668294322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 style="medium">
        <color theme="7"/>
      </top>
      <bottom style="thin">
        <color indexed="64"/>
      </bottom>
      <diagonal/>
    </border>
    <border>
      <left style="thin">
        <color rgb="FF006600"/>
      </left>
      <right/>
      <top/>
      <bottom/>
      <diagonal/>
    </border>
    <border>
      <left style="thin">
        <color theme="6" tint="-0.24994659260841701"/>
      </left>
      <right/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7" tint="0.39994506668294322"/>
      </left>
      <right style="thin">
        <color theme="7" tint="0.39994506668294322"/>
      </right>
      <top/>
      <bottom style="thin">
        <color theme="7" tint="0.39991454817346722"/>
      </bottom>
      <diagonal/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273">
    <xf numFmtId="0" fontId="0" fillId="0" borderId="0" xfId="0"/>
    <xf numFmtId="164" fontId="7" fillId="0" borderId="0" xfId="0" applyNumberFormat="1" applyFont="1" applyAlignment="1">
      <alignment horizontal="right" vertical="center" readingOrder="2"/>
    </xf>
    <xf numFmtId="0" fontId="4" fillId="0" borderId="0" xfId="0" applyFont="1" applyAlignment="1">
      <alignment horizontal="right" readingOrder="2"/>
    </xf>
    <xf numFmtId="0" fontId="3" fillId="0" borderId="0" xfId="0" applyFont="1" applyAlignment="1">
      <alignment horizontal="right" wrapText="1" readingOrder="2"/>
    </xf>
    <xf numFmtId="0" fontId="4" fillId="0" borderId="0" xfId="0" applyFont="1" applyAlignment="1">
      <alignment horizontal="right" vertical="center" readingOrder="2"/>
    </xf>
    <xf numFmtId="0" fontId="0" fillId="0" borderId="0" xfId="0" applyAlignment="1">
      <alignment horizontal="right" readingOrder="2"/>
    </xf>
    <xf numFmtId="0" fontId="6" fillId="0" borderId="0" xfId="0" applyFont="1" applyAlignment="1">
      <alignment horizontal="right" vertical="center" readingOrder="2"/>
    </xf>
    <xf numFmtId="0" fontId="11" fillId="0" borderId="0" xfId="0" applyFont="1" applyAlignment="1">
      <alignment horizontal="right" vertical="center" readingOrder="2"/>
    </xf>
    <xf numFmtId="0" fontId="4" fillId="4" borderId="0" xfId="0" applyFont="1" applyFill="1" applyAlignment="1">
      <alignment horizontal="right" readingOrder="2"/>
    </xf>
    <xf numFmtId="0" fontId="16" fillId="4" borderId="0" xfId="0" applyFont="1" applyFill="1" applyAlignment="1">
      <alignment horizontal="right" vertical="center" readingOrder="2"/>
    </xf>
    <xf numFmtId="0" fontId="0" fillId="4" borderId="0" xfId="0" applyFill="1" applyAlignment="1">
      <alignment horizontal="right" readingOrder="2"/>
    </xf>
    <xf numFmtId="0" fontId="11" fillId="4" borderId="0" xfId="0" applyFont="1" applyFill="1" applyAlignment="1">
      <alignment horizontal="right" vertical="center" readingOrder="2"/>
    </xf>
    <xf numFmtId="0" fontId="6" fillId="4" borderId="0" xfId="0" applyFont="1" applyFill="1" applyAlignment="1">
      <alignment horizontal="right" vertical="center" readingOrder="2"/>
    </xf>
    <xf numFmtId="0" fontId="5" fillId="0" borderId="0" xfId="0" applyFont="1" applyAlignment="1">
      <alignment horizontal="right" vertical="center" wrapText="1" readingOrder="2"/>
    </xf>
    <xf numFmtId="0" fontId="5" fillId="2" borderId="0" xfId="0" applyFont="1" applyFill="1" applyAlignment="1">
      <alignment horizontal="right" vertical="center" wrapText="1" readingOrder="2"/>
    </xf>
    <xf numFmtId="0" fontId="4" fillId="2" borderId="0" xfId="0" applyFont="1" applyFill="1" applyAlignment="1">
      <alignment horizontal="right" vertical="center" readingOrder="2"/>
    </xf>
    <xf numFmtId="0" fontId="7" fillId="0" borderId="0" xfId="0" applyFont="1" applyAlignment="1">
      <alignment horizontal="right" readingOrder="2"/>
    </xf>
    <xf numFmtId="0" fontId="0" fillId="0" borderId="41" xfId="0" applyBorder="1" applyAlignment="1">
      <alignment horizontal="right" readingOrder="2"/>
    </xf>
    <xf numFmtId="0" fontId="19" fillId="0" borderId="0" xfId="0" applyFont="1" applyAlignment="1">
      <alignment horizontal="right" readingOrder="2"/>
    </xf>
    <xf numFmtId="0" fontId="7" fillId="0" borderId="0" xfId="0" applyFont="1" applyAlignment="1">
      <alignment horizontal="right" vertical="center" readingOrder="2"/>
    </xf>
    <xf numFmtId="165" fontId="0" fillId="0" borderId="0" xfId="0" applyNumberFormat="1" applyAlignment="1">
      <alignment horizontal="right" readingOrder="2"/>
    </xf>
    <xf numFmtId="0" fontId="0" fillId="0" borderId="47" xfId="0" applyBorder="1" applyAlignment="1">
      <alignment horizontal="right" readingOrder="2"/>
    </xf>
    <xf numFmtId="0" fontId="0" fillId="0" borderId="43" xfId="0" applyBorder="1" applyAlignment="1">
      <alignment horizontal="right" readingOrder="2"/>
    </xf>
    <xf numFmtId="0" fontId="7" fillId="0" borderId="0" xfId="0" applyFont="1" applyAlignment="1">
      <alignment horizontal="right" shrinkToFit="1" readingOrder="2"/>
    </xf>
    <xf numFmtId="0" fontId="0" fillId="0" borderId="10" xfId="0" applyBorder="1" applyAlignment="1">
      <alignment horizontal="right" readingOrder="2"/>
    </xf>
    <xf numFmtId="164" fontId="7" fillId="0" borderId="0" xfId="0" applyNumberFormat="1" applyFont="1" applyAlignment="1">
      <alignment horizontal="right" readingOrder="2"/>
    </xf>
    <xf numFmtId="166" fontId="0" fillId="4" borderId="0" xfId="0" applyNumberFormat="1" applyFill="1" applyAlignment="1">
      <alignment horizontal="right" readingOrder="2"/>
    </xf>
    <xf numFmtId="0" fontId="5" fillId="4" borderId="5" xfId="0" applyFont="1" applyFill="1" applyBorder="1" applyAlignment="1">
      <alignment horizontal="right" vertical="center" shrinkToFit="1" readingOrder="2"/>
    </xf>
    <xf numFmtId="0" fontId="5" fillId="4" borderId="8" xfId="0" applyFont="1" applyFill="1" applyBorder="1" applyAlignment="1">
      <alignment horizontal="right" vertical="center" shrinkToFit="1" readingOrder="2"/>
    </xf>
    <xf numFmtId="0" fontId="4" fillId="0" borderId="4" xfId="0" applyFont="1" applyBorder="1" applyAlignment="1">
      <alignment horizontal="right" vertical="center" readingOrder="2"/>
    </xf>
    <xf numFmtId="167" fontId="15" fillId="4" borderId="0" xfId="0" applyNumberFormat="1" applyFont="1" applyFill="1" applyAlignment="1">
      <alignment horizontal="right" vertical="center" readingOrder="2"/>
    </xf>
    <xf numFmtId="167" fontId="12" fillId="4" borderId="0" xfId="0" applyNumberFormat="1" applyFont="1" applyFill="1" applyAlignment="1">
      <alignment horizontal="right" vertical="center" readingOrder="2"/>
    </xf>
    <xf numFmtId="168" fontId="7" fillId="8" borderId="0" xfId="0" applyNumberFormat="1" applyFont="1" applyFill="1" applyAlignment="1">
      <alignment horizontal="right" vertical="center" readingOrder="2"/>
    </xf>
    <xf numFmtId="0" fontId="4" fillId="0" borderId="1" xfId="0" applyFont="1" applyBorder="1" applyAlignment="1">
      <alignment horizontal="right" vertical="center" readingOrder="2"/>
    </xf>
    <xf numFmtId="0" fontId="3" fillId="0" borderId="1" xfId="0" applyFont="1" applyBorder="1" applyAlignment="1">
      <alignment horizontal="right" vertical="center" wrapText="1" readingOrder="2"/>
    </xf>
    <xf numFmtId="0" fontId="11" fillId="0" borderId="48" xfId="0" applyFont="1" applyBorder="1" applyAlignment="1">
      <alignment horizontal="right" readingOrder="2"/>
    </xf>
    <xf numFmtId="6" fontId="5" fillId="2" borderId="48" xfId="0" applyNumberFormat="1" applyFont="1" applyFill="1" applyBorder="1" applyAlignment="1">
      <alignment horizontal="right" readingOrder="2"/>
    </xf>
    <xf numFmtId="0" fontId="4" fillId="0" borderId="2" xfId="0" applyFont="1" applyBorder="1" applyAlignment="1">
      <alignment horizontal="right" vertical="center" readingOrder="2"/>
    </xf>
    <xf numFmtId="6" fontId="20" fillId="2" borderId="49" xfId="0" applyNumberFormat="1" applyFont="1" applyFill="1" applyBorder="1" applyAlignment="1">
      <alignment horizontal="right" vertical="center" readingOrder="2"/>
    </xf>
    <xf numFmtId="6" fontId="5" fillId="2" borderId="8" xfId="0" applyNumberFormat="1" applyFont="1" applyFill="1" applyBorder="1" applyAlignment="1">
      <alignment horizontal="right" vertical="center" readingOrder="2"/>
    </xf>
    <xf numFmtId="6" fontId="5" fillId="2" borderId="14" xfId="0" applyNumberFormat="1" applyFont="1" applyFill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6" fontId="5" fillId="2" borderId="3" xfId="0" applyNumberFormat="1" applyFont="1" applyFill="1" applyBorder="1" applyAlignment="1">
      <alignment horizontal="right" vertical="center" readingOrder="2"/>
    </xf>
    <xf numFmtId="6" fontId="5" fillId="2" borderId="1" xfId="0" applyNumberFormat="1" applyFont="1" applyFill="1" applyBorder="1" applyAlignment="1">
      <alignment horizontal="right" vertical="center" readingOrder="2"/>
    </xf>
    <xf numFmtId="0" fontId="5" fillId="0" borderId="14" xfId="0" applyFont="1" applyBorder="1" applyAlignment="1">
      <alignment horizontal="right" vertical="center" wrapText="1" readingOrder="2"/>
    </xf>
    <xf numFmtId="0" fontId="4" fillId="0" borderId="1" xfId="0" applyFont="1" applyBorder="1" applyAlignment="1">
      <alignment horizontal="right" vertical="center" wrapText="1" readingOrder="2"/>
    </xf>
    <xf numFmtId="0" fontId="5" fillId="0" borderId="1" xfId="0" applyFont="1" applyBorder="1" applyAlignment="1">
      <alignment horizontal="right" vertical="center" wrapText="1" readingOrder="2"/>
    </xf>
    <xf numFmtId="0" fontId="5" fillId="0" borderId="31" xfId="0" applyFont="1" applyBorder="1" applyAlignment="1">
      <alignment horizontal="right" vertical="center" wrapText="1" readingOrder="2"/>
    </xf>
    <xf numFmtId="0" fontId="4" fillId="0" borderId="31" xfId="0" applyFont="1" applyBorder="1" applyAlignment="1">
      <alignment horizontal="right" vertical="center" readingOrder="2"/>
    </xf>
    <xf numFmtId="0" fontId="9" fillId="0" borderId="7" xfId="0" applyFont="1" applyBorder="1" applyAlignment="1">
      <alignment horizontal="right" vertical="center" wrapText="1" readingOrder="2"/>
    </xf>
    <xf numFmtId="0" fontId="9" fillId="0" borderId="12" xfId="0" applyFont="1" applyBorder="1" applyAlignment="1">
      <alignment horizontal="right" vertical="center" wrapText="1" readingOrder="2"/>
    </xf>
    <xf numFmtId="0" fontId="4" fillId="0" borderId="12" xfId="0" applyFont="1" applyBorder="1" applyAlignment="1">
      <alignment horizontal="right" vertical="center" readingOrder="2"/>
    </xf>
    <xf numFmtId="0" fontId="5" fillId="0" borderId="12" xfId="0" applyFont="1" applyBorder="1" applyAlignment="1">
      <alignment horizontal="right" vertical="center" wrapText="1" readingOrder="2"/>
    </xf>
    <xf numFmtId="0" fontId="15" fillId="7" borderId="0" xfId="0" applyFont="1" applyFill="1" applyAlignment="1">
      <alignment horizontal="right" vertical="center" readingOrder="2"/>
    </xf>
    <xf numFmtId="0" fontId="5" fillId="4" borderId="3" xfId="0" applyFont="1" applyFill="1" applyBorder="1" applyAlignment="1">
      <alignment horizontal="right" vertical="center" readingOrder="2"/>
    </xf>
    <xf numFmtId="170" fontId="14" fillId="7" borderId="0" xfId="0" applyNumberFormat="1" applyFont="1" applyFill="1" applyAlignment="1">
      <alignment horizontal="right" vertical="center" readingOrder="2"/>
    </xf>
    <xf numFmtId="167" fontId="4" fillId="4" borderId="3" xfId="0" applyNumberFormat="1" applyFont="1" applyFill="1" applyBorder="1" applyAlignment="1">
      <alignment horizontal="right" vertical="center" readingOrder="2"/>
    </xf>
    <xf numFmtId="170" fontId="15" fillId="7" borderId="0" xfId="0" applyNumberFormat="1" applyFont="1" applyFill="1" applyAlignment="1">
      <alignment horizontal="right" vertical="center" readingOrder="2"/>
    </xf>
    <xf numFmtId="167" fontId="12" fillId="4" borderId="3" xfId="0" applyNumberFormat="1" applyFont="1" applyFill="1" applyBorder="1" applyAlignment="1">
      <alignment horizontal="right" vertical="center" readingOrder="2"/>
    </xf>
    <xf numFmtId="0" fontId="5" fillId="4" borderId="0" xfId="0" applyFont="1" applyFill="1" applyAlignment="1">
      <alignment horizontal="right" vertical="center" wrapText="1" readingOrder="2"/>
    </xf>
    <xf numFmtId="170" fontId="15" fillId="4" borderId="0" xfId="0" applyNumberFormat="1" applyFont="1" applyFill="1" applyAlignment="1">
      <alignment horizontal="right" vertical="center" readingOrder="2"/>
    </xf>
    <xf numFmtId="0" fontId="5" fillId="4" borderId="1" xfId="0" applyFont="1" applyFill="1" applyBorder="1" applyAlignment="1">
      <alignment horizontal="right" vertical="center" wrapText="1" readingOrder="2"/>
    </xf>
    <xf numFmtId="0" fontId="8" fillId="4" borderId="4" xfId="0" applyFont="1" applyFill="1" applyBorder="1" applyAlignment="1">
      <alignment horizontal="right" vertical="center" wrapText="1" shrinkToFit="1" readingOrder="2"/>
    </xf>
    <xf numFmtId="169" fontId="10" fillId="4" borderId="0" xfId="0" applyNumberFormat="1" applyFont="1" applyFill="1" applyAlignment="1">
      <alignment horizontal="right" vertical="center" readingOrder="2"/>
    </xf>
    <xf numFmtId="6" fontId="5" fillId="0" borderId="1" xfId="0" applyNumberFormat="1" applyFont="1" applyBorder="1" applyAlignment="1">
      <alignment horizontal="right" vertical="center" readingOrder="2"/>
    </xf>
    <xf numFmtId="0" fontId="7" fillId="0" borderId="14" xfId="0" applyFont="1" applyBorder="1" applyAlignment="1">
      <alignment horizontal="right" vertical="center" readingOrder="2"/>
    </xf>
    <xf numFmtId="0" fontId="7" fillId="0" borderId="14" xfId="0" applyFont="1" applyBorder="1" applyAlignment="1">
      <alignment horizontal="right" readingOrder="2"/>
    </xf>
    <xf numFmtId="0" fontId="7" fillId="0" borderId="1" xfId="0" applyFont="1" applyBorder="1" applyAlignment="1">
      <alignment horizontal="right" vertical="center" readingOrder="2"/>
    </xf>
    <xf numFmtId="0" fontId="7" fillId="0" borderId="1" xfId="0" applyFont="1" applyBorder="1" applyAlignment="1">
      <alignment horizontal="right" shrinkToFit="1" readingOrder="2"/>
    </xf>
    <xf numFmtId="0" fontId="7" fillId="0" borderId="2" xfId="0" applyFont="1" applyBorder="1" applyAlignment="1">
      <alignment horizontal="right" vertical="center" readingOrder="2"/>
    </xf>
    <xf numFmtId="164" fontId="7" fillId="0" borderId="1" xfId="0" applyNumberFormat="1" applyFont="1" applyBorder="1" applyAlignment="1">
      <alignment horizontal="right" readingOrder="2"/>
    </xf>
    <xf numFmtId="0" fontId="0" fillId="0" borderId="0" xfId="0" applyAlignment="1">
      <alignment wrapText="1"/>
    </xf>
    <xf numFmtId="175" fontId="17" fillId="5" borderId="37" xfId="0" applyNumberFormat="1" applyFont="1" applyFill="1" applyBorder="1" applyAlignment="1">
      <alignment horizontal="right" vertical="center" readingOrder="2"/>
    </xf>
    <xf numFmtId="0" fontId="23" fillId="0" borderId="0" xfId="0" applyFont="1" applyAlignment="1">
      <alignment horizontal="right" vertical="center" readingOrder="2"/>
    </xf>
    <xf numFmtId="0" fontId="0" fillId="0" borderId="58" xfId="0" applyBorder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2" fillId="0" borderId="0" xfId="0" applyFont="1" applyAlignment="1">
      <alignment horizontal="right" readingOrder="2"/>
    </xf>
    <xf numFmtId="0" fontId="28" fillId="0" borderId="0" xfId="0" applyFont="1" applyAlignment="1">
      <alignment horizontal="right" readingOrder="2"/>
    </xf>
    <xf numFmtId="172" fontId="31" fillId="7" borderId="0" xfId="0" applyNumberFormat="1" applyFont="1" applyFill="1" applyAlignment="1">
      <alignment horizontal="right" readingOrder="2"/>
    </xf>
    <xf numFmtId="0" fontId="28" fillId="0" borderId="0" xfId="0" applyFont="1" applyAlignment="1">
      <alignment horizontal="right" shrinkToFit="1" readingOrder="2"/>
    </xf>
    <xf numFmtId="172" fontId="32" fillId="0" borderId="0" xfId="0" applyNumberFormat="1" applyFont="1" applyAlignment="1">
      <alignment horizontal="right" readingOrder="2"/>
    </xf>
    <xf numFmtId="172" fontId="28" fillId="0" borderId="0" xfId="0" applyNumberFormat="1" applyFont="1" applyAlignment="1">
      <alignment horizontal="right" readingOrder="2"/>
    </xf>
    <xf numFmtId="0" fontId="28" fillId="0" borderId="0" xfId="0" applyFont="1" applyAlignment="1">
      <alignment horizontal="right" vertical="center" readingOrder="2"/>
    </xf>
    <xf numFmtId="0" fontId="31" fillId="7" borderId="41" xfId="0" applyFont="1" applyFill="1" applyBorder="1" applyAlignment="1">
      <alignment horizontal="right" vertical="center" readingOrder="2"/>
    </xf>
    <xf numFmtId="0" fontId="2" fillId="0" borderId="41" xfId="0" applyFont="1" applyBorder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0" fillId="0" borderId="0" xfId="0" applyAlignment="1">
      <alignment horizontal="right" vertical="center" readingOrder="2"/>
    </xf>
    <xf numFmtId="0" fontId="0" fillId="0" borderId="41" xfId="0" applyBorder="1" applyAlignment="1">
      <alignment horizontal="right" vertical="center" readingOrder="2"/>
    </xf>
    <xf numFmtId="172" fontId="31" fillId="7" borderId="0" xfId="0" applyNumberFormat="1" applyFont="1" applyFill="1" applyAlignment="1">
      <alignment horizontal="right" vertical="center" readingOrder="2"/>
    </xf>
    <xf numFmtId="0" fontId="0" fillId="0" borderId="1" xfId="0" applyBorder="1" applyAlignment="1">
      <alignment horizontal="right" readingOrder="2"/>
    </xf>
    <xf numFmtId="0" fontId="23" fillId="0" borderId="48" xfId="0" applyFont="1" applyBorder="1" applyAlignment="1">
      <alignment horizontal="right" vertical="center" readingOrder="2"/>
    </xf>
    <xf numFmtId="0" fontId="23" fillId="0" borderId="48" xfId="0" applyFont="1" applyBorder="1" applyAlignment="1">
      <alignment horizontal="right" readingOrder="2"/>
    </xf>
    <xf numFmtId="0" fontId="0" fillId="0" borderId="48" xfId="0" applyBorder="1" applyAlignment="1">
      <alignment horizontal="right" readingOrder="2"/>
    </xf>
    <xf numFmtId="6" fontId="24" fillId="2" borderId="48" xfId="0" applyNumberFormat="1" applyFont="1" applyFill="1" applyBorder="1" applyAlignment="1">
      <alignment horizontal="right" readingOrder="2"/>
    </xf>
    <xf numFmtId="0" fontId="0" fillId="0" borderId="49" xfId="0" applyBorder="1" applyAlignment="1">
      <alignment horizontal="right" readingOrder="2"/>
    </xf>
    <xf numFmtId="0" fontId="0" fillId="0" borderId="12" xfId="0" applyBorder="1" applyAlignment="1">
      <alignment horizontal="right" readingOrder="2"/>
    </xf>
    <xf numFmtId="6" fontId="35" fillId="2" borderId="14" xfId="0" applyNumberFormat="1" applyFont="1" applyFill="1" applyBorder="1" applyAlignment="1">
      <alignment horizontal="right" vertical="center" readingOrder="2"/>
    </xf>
    <xf numFmtId="6" fontId="35" fillId="2" borderId="1" xfId="0" applyNumberFormat="1" applyFont="1" applyFill="1" applyBorder="1" applyAlignment="1">
      <alignment horizontal="right" vertical="center" readingOrder="2"/>
    </xf>
    <xf numFmtId="0" fontId="0" fillId="0" borderId="14" xfId="0" applyBorder="1" applyAlignment="1">
      <alignment horizontal="right" readingOrder="2"/>
    </xf>
    <xf numFmtId="0" fontId="5" fillId="0" borderId="14" xfId="0" applyFont="1" applyBorder="1" applyAlignment="1">
      <alignment horizontal="right" vertical="center" readingOrder="2"/>
    </xf>
    <xf numFmtId="0" fontId="37" fillId="0" borderId="1" xfId="0" applyFont="1" applyBorder="1" applyAlignment="1">
      <alignment horizontal="right" vertical="center" wrapText="1" readingOrder="2"/>
    </xf>
    <xf numFmtId="0" fontId="5" fillId="0" borderId="1" xfId="0" applyFont="1" applyBorder="1" applyAlignment="1">
      <alignment horizontal="right" vertical="center" readingOrder="2"/>
    </xf>
    <xf numFmtId="0" fontId="5" fillId="0" borderId="31" xfId="0" applyFont="1" applyBorder="1" applyAlignment="1">
      <alignment horizontal="right" vertical="center" readingOrder="2"/>
    </xf>
    <xf numFmtId="0" fontId="9" fillId="5" borderId="20" xfId="0" applyFont="1" applyFill="1" applyBorder="1" applyAlignment="1">
      <alignment horizontal="right" vertical="center" wrapText="1" readingOrder="2"/>
    </xf>
    <xf numFmtId="0" fontId="38" fillId="7" borderId="16" xfId="0" applyFont="1" applyFill="1" applyBorder="1" applyAlignment="1">
      <alignment horizontal="right" vertical="center" readingOrder="2"/>
    </xf>
    <xf numFmtId="0" fontId="8" fillId="5" borderId="16" xfId="0" applyFont="1" applyFill="1" applyBorder="1" applyAlignment="1">
      <alignment horizontal="right" vertical="center" readingOrder="2"/>
    </xf>
    <xf numFmtId="0" fontId="38" fillId="7" borderId="21" xfId="0" applyFont="1" applyFill="1" applyBorder="1" applyAlignment="1">
      <alignment horizontal="right" vertical="center" readingOrder="2"/>
    </xf>
    <xf numFmtId="0" fontId="8" fillId="0" borderId="22" xfId="0" applyFont="1" applyBorder="1" applyAlignment="1">
      <alignment horizontal="right" vertical="center" wrapText="1" readingOrder="2"/>
    </xf>
    <xf numFmtId="167" fontId="39" fillId="7" borderId="15" xfId="0" applyNumberFormat="1" applyFont="1" applyFill="1" applyBorder="1" applyAlignment="1">
      <alignment horizontal="right" vertical="center" readingOrder="2"/>
    </xf>
    <xf numFmtId="176" fontId="39" fillId="7" borderId="23" xfId="0" applyNumberFormat="1" applyFont="1" applyFill="1" applyBorder="1" applyAlignment="1">
      <alignment horizontal="right" vertical="center" readingOrder="2"/>
    </xf>
    <xf numFmtId="0" fontId="8" fillId="0" borderId="24" xfId="0" applyFont="1" applyBorder="1" applyAlignment="1">
      <alignment horizontal="right" vertical="center" wrapText="1" readingOrder="2"/>
    </xf>
    <xf numFmtId="176" fontId="39" fillId="7" borderId="25" xfId="0" applyNumberFormat="1" applyFont="1" applyFill="1" applyBorder="1" applyAlignment="1">
      <alignment horizontal="right" vertical="center" readingOrder="2"/>
    </xf>
    <xf numFmtId="0" fontId="8" fillId="0" borderId="26" xfId="0" applyFont="1" applyBorder="1" applyAlignment="1">
      <alignment horizontal="right" vertical="center" wrapText="1" readingOrder="2"/>
    </xf>
    <xf numFmtId="167" fontId="38" fillId="7" borderId="27" xfId="0" applyNumberFormat="1" applyFont="1" applyFill="1" applyBorder="1" applyAlignment="1">
      <alignment horizontal="right" vertical="center" readingOrder="2"/>
    </xf>
    <xf numFmtId="172" fontId="27" fillId="0" borderId="27" xfId="0" applyNumberFormat="1" applyFont="1" applyBorder="1" applyAlignment="1">
      <alignment horizontal="right" vertical="center" readingOrder="2"/>
    </xf>
    <xf numFmtId="176" fontId="38" fillId="7" borderId="28" xfId="0" applyNumberFormat="1" applyFont="1" applyFill="1" applyBorder="1" applyAlignment="1">
      <alignment horizontal="right" vertical="center" readingOrder="2"/>
    </xf>
    <xf numFmtId="0" fontId="38" fillId="5" borderId="16" xfId="0" applyFont="1" applyFill="1" applyBorder="1" applyAlignment="1">
      <alignment horizontal="right" vertical="center" readingOrder="2"/>
    </xf>
    <xf numFmtId="0" fontId="28" fillId="9" borderId="53" xfId="0" applyFont="1" applyFill="1" applyBorder="1" applyAlignment="1">
      <alignment horizontal="right" vertical="center" readingOrder="2"/>
    </xf>
    <xf numFmtId="167" fontId="39" fillId="8" borderId="38" xfId="0" applyNumberFormat="1" applyFont="1" applyFill="1" applyBorder="1" applyAlignment="1">
      <alignment horizontal="right" vertical="center" readingOrder="2"/>
    </xf>
    <xf numFmtId="171" fontId="28" fillId="8" borderId="39" xfId="0" applyNumberFormat="1" applyFont="1" applyFill="1" applyBorder="1" applyAlignment="1">
      <alignment horizontal="right" vertical="center" readingOrder="2"/>
    </xf>
    <xf numFmtId="168" fontId="28" fillId="8" borderId="0" xfId="0" applyNumberFormat="1" applyFont="1" applyFill="1" applyAlignment="1">
      <alignment horizontal="right" vertical="center" readingOrder="2"/>
    </xf>
    <xf numFmtId="0" fontId="0" fillId="0" borderId="1" xfId="0" applyBorder="1" applyAlignment="1">
      <alignment horizontal="right" vertical="center" readingOrder="2"/>
    </xf>
    <xf numFmtId="0" fontId="28" fillId="0" borderId="26" xfId="0" applyFont="1" applyBorder="1" applyAlignment="1">
      <alignment horizontal="right" vertical="center" readingOrder="2"/>
    </xf>
    <xf numFmtId="167" fontId="39" fillId="10" borderId="17" xfId="0" applyNumberFormat="1" applyFont="1" applyFill="1" applyBorder="1" applyAlignment="1">
      <alignment horizontal="right" vertical="center" readingOrder="2"/>
    </xf>
    <xf numFmtId="172" fontId="28" fillId="0" borderId="17" xfId="0" applyNumberFormat="1" applyFont="1" applyBorder="1" applyAlignment="1">
      <alignment horizontal="right" vertical="center" readingOrder="2"/>
    </xf>
    <xf numFmtId="171" fontId="28" fillId="10" borderId="17" xfId="0" applyNumberFormat="1" applyFont="1" applyFill="1" applyBorder="1" applyAlignment="1">
      <alignment horizontal="right" vertical="center" readingOrder="2"/>
    </xf>
    <xf numFmtId="0" fontId="0" fillId="0" borderId="27" xfId="0" applyBorder="1" applyAlignment="1">
      <alignment horizontal="right" vertical="center" readingOrder="2"/>
    </xf>
    <xf numFmtId="0" fontId="0" fillId="0" borderId="2" xfId="0" applyBorder="1" applyAlignment="1">
      <alignment horizontal="right" vertical="center" readingOrder="2"/>
    </xf>
    <xf numFmtId="0" fontId="0" fillId="0" borderId="3" xfId="0" applyBorder="1" applyAlignment="1">
      <alignment horizontal="right" vertical="center" readingOrder="2"/>
    </xf>
    <xf numFmtId="0" fontId="28" fillId="0" borderId="20" xfId="0" applyFont="1" applyBorder="1" applyAlignment="1">
      <alignment horizontal="right" vertical="center" readingOrder="2"/>
    </xf>
    <xf numFmtId="0" fontId="39" fillId="10" borderId="21" xfId="0" applyFont="1" applyFill="1" applyBorder="1" applyAlignment="1">
      <alignment horizontal="right" vertical="center" readingOrder="2"/>
    </xf>
    <xf numFmtId="0" fontId="14" fillId="0" borderId="16" xfId="0" applyFont="1" applyBorder="1" applyAlignment="1">
      <alignment horizontal="right" vertical="center" readingOrder="2"/>
    </xf>
    <xf numFmtId="0" fontId="28" fillId="0" borderId="30" xfId="0" applyFont="1" applyBorder="1" applyAlignment="1">
      <alignment horizontal="right" vertical="center" shrinkToFit="1" readingOrder="2"/>
    </xf>
    <xf numFmtId="167" fontId="39" fillId="10" borderId="15" xfId="0" applyNumberFormat="1" applyFont="1" applyFill="1" applyBorder="1" applyAlignment="1">
      <alignment horizontal="right" vertical="center" readingOrder="2"/>
    </xf>
    <xf numFmtId="171" fontId="28" fillId="10" borderId="15" xfId="0" applyNumberFormat="1" applyFont="1" applyFill="1" applyBorder="1" applyAlignment="1">
      <alignment horizontal="right" vertical="center" readingOrder="2"/>
    </xf>
    <xf numFmtId="0" fontId="19" fillId="0" borderId="0" xfId="0" applyFont="1" applyAlignment="1">
      <alignment horizontal="right" vertical="center" readingOrder="2"/>
    </xf>
    <xf numFmtId="168" fontId="7" fillId="0" borderId="0" xfId="0" applyNumberFormat="1" applyFont="1" applyAlignment="1">
      <alignment horizontal="right" vertical="center" readingOrder="2"/>
    </xf>
    <xf numFmtId="0" fontId="7" fillId="0" borderId="1" xfId="0" applyFont="1" applyBorder="1" applyAlignment="1">
      <alignment horizontal="right" vertical="center" shrinkToFit="1" readingOrder="2"/>
    </xf>
    <xf numFmtId="0" fontId="28" fillId="0" borderId="24" xfId="0" applyFont="1" applyBorder="1" applyAlignment="1">
      <alignment horizontal="right" vertical="center" shrinkToFit="1" readingOrder="2"/>
    </xf>
    <xf numFmtId="167" fontId="39" fillId="10" borderId="13" xfId="0" applyNumberFormat="1" applyFont="1" applyFill="1" applyBorder="1" applyAlignment="1">
      <alignment horizontal="right" vertical="center" readingOrder="2"/>
    </xf>
    <xf numFmtId="167" fontId="39" fillId="10" borderId="13" xfId="0" applyNumberFormat="1" applyFont="1" applyFill="1" applyBorder="1" applyAlignment="1">
      <alignment horizontal="right" vertical="center" shrinkToFit="1" readingOrder="2"/>
    </xf>
    <xf numFmtId="167" fontId="39" fillId="10" borderId="27" xfId="0" applyNumberFormat="1" applyFont="1" applyFill="1" applyBorder="1" applyAlignment="1">
      <alignment horizontal="right" vertical="center" readingOrder="2"/>
    </xf>
    <xf numFmtId="0" fontId="7" fillId="0" borderId="3" xfId="0" applyFont="1" applyBorder="1" applyAlignment="1">
      <alignment horizontal="right" vertical="center" readingOrder="2"/>
    </xf>
    <xf numFmtId="0" fontId="28" fillId="0" borderId="16" xfId="0" applyFont="1" applyBorder="1" applyAlignment="1">
      <alignment horizontal="right" vertical="center" readingOrder="2"/>
    </xf>
    <xf numFmtId="0" fontId="28" fillId="0" borderId="0" xfId="0" applyFont="1" applyAlignment="1">
      <alignment horizontal="right" vertical="center" shrinkToFit="1" readingOrder="2"/>
    </xf>
    <xf numFmtId="174" fontId="31" fillId="0" borderId="15" xfId="0" applyNumberFormat="1" applyFont="1" applyBorder="1" applyAlignment="1">
      <alignment horizontal="right" vertical="center" readingOrder="2"/>
    </xf>
    <xf numFmtId="0" fontId="28" fillId="0" borderId="57" xfId="0" applyFont="1" applyBorder="1" applyAlignment="1">
      <alignment horizontal="right" vertical="center" readingOrder="2"/>
    </xf>
    <xf numFmtId="167" fontId="39" fillId="10" borderId="40" xfId="0" applyNumberFormat="1" applyFont="1" applyFill="1" applyBorder="1" applyAlignment="1">
      <alignment horizontal="right" vertical="center" readingOrder="2"/>
    </xf>
    <xf numFmtId="174" fontId="28" fillId="0" borderId="40" xfId="0" applyNumberFormat="1" applyFont="1" applyBorder="1" applyAlignment="1">
      <alignment horizontal="right" vertical="center" readingOrder="2"/>
    </xf>
    <xf numFmtId="6" fontId="5" fillId="2" borderId="9" xfId="0" applyNumberFormat="1" applyFont="1" applyFill="1" applyBorder="1" applyAlignment="1">
      <alignment vertical="center" readingOrder="2"/>
    </xf>
    <xf numFmtId="6" fontId="5" fillId="2" borderId="0" xfId="0" applyNumberFormat="1" applyFont="1" applyFill="1" applyAlignment="1">
      <alignment vertical="center" readingOrder="2"/>
    </xf>
    <xf numFmtId="6" fontId="5" fillId="2" borderId="6" xfId="0" applyNumberFormat="1" applyFont="1" applyFill="1" applyBorder="1" applyAlignment="1">
      <alignment vertical="center" readingOrder="2"/>
    </xf>
    <xf numFmtId="0" fontId="28" fillId="0" borderId="15" xfId="0" applyFont="1" applyBorder="1" applyAlignment="1">
      <alignment horizontal="right" vertical="center" readingOrder="2"/>
    </xf>
    <xf numFmtId="0" fontId="39" fillId="0" borderId="42" xfId="0" applyFont="1" applyBorder="1" applyAlignment="1">
      <alignment horizontal="right" vertical="center" readingOrder="2"/>
    </xf>
    <xf numFmtId="0" fontId="31" fillId="0" borderId="19" xfId="0" applyFont="1" applyBorder="1" applyAlignment="1">
      <alignment horizontal="right" vertical="center" readingOrder="2"/>
    </xf>
    <xf numFmtId="0" fontId="28" fillId="0" borderId="13" xfId="0" applyFont="1" applyBorder="1" applyAlignment="1">
      <alignment horizontal="right" vertical="center" readingOrder="2"/>
    </xf>
    <xf numFmtId="0" fontId="0" fillId="0" borderId="42" xfId="0" applyBorder="1" applyAlignment="1">
      <alignment horizontal="right" vertical="center" readingOrder="2"/>
    </xf>
    <xf numFmtId="167" fontId="39" fillId="10" borderId="15" xfId="0" applyNumberFormat="1" applyFont="1" applyFill="1" applyBorder="1" applyAlignment="1">
      <alignment horizontal="right" vertical="center" shrinkToFit="1" readingOrder="2"/>
    </xf>
    <xf numFmtId="0" fontId="14" fillId="0" borderId="42" xfId="0" applyFont="1" applyBorder="1" applyAlignment="1">
      <alignment horizontal="right" vertical="center" readingOrder="2"/>
    </xf>
    <xf numFmtId="0" fontId="40" fillId="0" borderId="0" xfId="0" applyFont="1" applyAlignment="1">
      <alignment horizontal="right" vertical="center" readingOrder="2"/>
    </xf>
    <xf numFmtId="167" fontId="39" fillId="10" borderId="18" xfId="0" applyNumberFormat="1" applyFont="1" applyFill="1" applyBorder="1" applyAlignment="1">
      <alignment horizontal="right" vertical="center" readingOrder="2"/>
    </xf>
    <xf numFmtId="0" fontId="28" fillId="0" borderId="29" xfId="0" applyFont="1" applyBorder="1" applyAlignment="1">
      <alignment horizontal="right" vertical="center" shrinkToFit="1" readingOrder="2"/>
    </xf>
    <xf numFmtId="0" fontId="28" fillId="0" borderId="65" xfId="0" applyFont="1" applyBorder="1" applyAlignment="1">
      <alignment horizontal="right" vertical="center" shrinkToFit="1" readingOrder="2"/>
    </xf>
    <xf numFmtId="167" fontId="39" fillId="10" borderId="16" xfId="0" applyNumberFormat="1" applyFont="1" applyFill="1" applyBorder="1" applyAlignment="1">
      <alignment horizontal="right" vertical="center" readingOrder="2"/>
    </xf>
    <xf numFmtId="0" fontId="31" fillId="0" borderId="27" xfId="0" applyFont="1" applyBorder="1" applyAlignment="1">
      <alignment horizontal="right" vertical="center" readingOrder="2"/>
    </xf>
    <xf numFmtId="0" fontId="28" fillId="0" borderId="28" xfId="0" applyFont="1" applyBorder="1" applyAlignment="1">
      <alignment horizontal="right" vertical="center" readingOrder="2"/>
    </xf>
    <xf numFmtId="0" fontId="1" fillId="0" borderId="41" xfId="0" applyFont="1" applyBorder="1" applyAlignment="1">
      <alignment horizontal="right" vertical="center" readingOrder="2"/>
    </xf>
    <xf numFmtId="172" fontId="28" fillId="0" borderId="0" xfId="0" applyNumberFormat="1" applyFont="1" applyAlignment="1">
      <alignment horizontal="right" vertical="center" readingOrder="2"/>
    </xf>
    <xf numFmtId="174" fontId="28" fillId="9" borderId="38" xfId="0" applyNumberFormat="1" applyFont="1" applyFill="1" applyBorder="1" applyAlignment="1">
      <alignment horizontal="right" vertical="center" readingOrder="2"/>
    </xf>
    <xf numFmtId="0" fontId="41" fillId="4" borderId="0" xfId="0" applyFont="1" applyFill="1" applyAlignment="1">
      <alignment horizontal="right" vertical="center" readingOrder="2"/>
    </xf>
    <xf numFmtId="0" fontId="28" fillId="4" borderId="0" xfId="0" applyFont="1" applyFill="1" applyAlignment="1">
      <alignment horizontal="right" vertical="center" readingOrder="2"/>
    </xf>
    <xf numFmtId="174" fontId="31" fillId="11" borderId="15" xfId="0" applyNumberFormat="1" applyFont="1" applyFill="1" applyBorder="1" applyAlignment="1" applyProtection="1">
      <alignment horizontal="right" vertical="center" readingOrder="2"/>
      <protection locked="0"/>
    </xf>
    <xf numFmtId="174" fontId="28" fillId="11" borderId="15" xfId="0" applyNumberFormat="1" applyFont="1" applyFill="1" applyBorder="1" applyAlignment="1" applyProtection="1">
      <alignment horizontal="right" vertical="center" readingOrder="2"/>
      <protection locked="0"/>
    </xf>
    <xf numFmtId="174" fontId="31" fillId="11" borderId="18" xfId="0" applyNumberFormat="1" applyFont="1" applyFill="1" applyBorder="1" applyAlignment="1" applyProtection="1">
      <alignment horizontal="right" vertical="center" readingOrder="2"/>
      <protection locked="0"/>
    </xf>
    <xf numFmtId="0" fontId="28" fillId="11" borderId="0" xfId="0" applyFont="1" applyFill="1" applyAlignment="1" applyProtection="1">
      <alignment horizontal="right" shrinkToFit="1" readingOrder="2"/>
      <protection locked="0"/>
    </xf>
    <xf numFmtId="172" fontId="28" fillId="11" borderId="0" xfId="0" applyNumberFormat="1" applyFont="1" applyFill="1" applyAlignment="1" applyProtection="1">
      <alignment horizontal="right" readingOrder="2"/>
      <protection locked="0"/>
    </xf>
    <xf numFmtId="165" fontId="31" fillId="11" borderId="0" xfId="0" applyNumberFormat="1" applyFont="1" applyFill="1" applyAlignment="1" applyProtection="1">
      <alignment horizontal="right" readingOrder="2"/>
      <protection locked="0"/>
    </xf>
    <xf numFmtId="0" fontId="0" fillId="0" borderId="0" xfId="0" applyAlignment="1">
      <alignment horizontal="left" vertical="top" readingOrder="2"/>
    </xf>
    <xf numFmtId="0" fontId="0" fillId="0" borderId="6" xfId="0" applyBorder="1" applyAlignment="1">
      <alignment horizontal="left" vertical="top" readingOrder="2"/>
    </xf>
    <xf numFmtId="0" fontId="27" fillId="7" borderId="44" xfId="0" applyFont="1" applyFill="1" applyBorder="1" applyAlignment="1">
      <alignment horizontal="center" vertical="center" readingOrder="2"/>
    </xf>
    <xf numFmtId="0" fontId="27" fillId="7" borderId="45" xfId="0" applyFont="1" applyFill="1" applyBorder="1" applyAlignment="1">
      <alignment horizontal="center" vertical="center" readingOrder="2"/>
    </xf>
    <xf numFmtId="0" fontId="27" fillId="7" borderId="46" xfId="0" applyFont="1" applyFill="1" applyBorder="1" applyAlignment="1">
      <alignment horizontal="center" vertical="center" readingOrder="2"/>
    </xf>
    <xf numFmtId="0" fontId="29" fillId="7" borderId="59" xfId="0" applyFont="1" applyFill="1" applyBorder="1" applyAlignment="1">
      <alignment horizontal="center" vertical="center" readingOrder="2"/>
    </xf>
    <xf numFmtId="0" fontId="29" fillId="7" borderId="60" xfId="0" applyFont="1" applyFill="1" applyBorder="1" applyAlignment="1">
      <alignment horizontal="center" vertical="center" readingOrder="2"/>
    </xf>
    <xf numFmtId="0" fontId="29" fillId="7" borderId="61" xfId="0" applyFont="1" applyFill="1" applyBorder="1" applyAlignment="1">
      <alignment horizontal="center" vertical="center" readingOrder="2"/>
    </xf>
    <xf numFmtId="173" fontId="10" fillId="5" borderId="0" xfId="0" applyNumberFormat="1" applyFont="1" applyFill="1" applyAlignment="1">
      <alignment horizontal="right" vertical="center" readingOrder="2"/>
    </xf>
    <xf numFmtId="173" fontId="10" fillId="5" borderId="10" xfId="0" applyNumberFormat="1" applyFont="1" applyFill="1" applyBorder="1" applyAlignment="1">
      <alignment horizontal="right" vertical="center" readingOrder="2"/>
    </xf>
    <xf numFmtId="0" fontId="34" fillId="6" borderId="0" xfId="0" applyFont="1" applyFill="1" applyAlignment="1">
      <alignment horizontal="right" vertical="center" shrinkToFit="1" readingOrder="2"/>
    </xf>
    <xf numFmtId="0" fontId="34" fillId="6" borderId="10" xfId="0" applyFont="1" applyFill="1" applyBorder="1" applyAlignment="1">
      <alignment horizontal="right" vertical="center" shrinkToFit="1" readingOrder="2"/>
    </xf>
    <xf numFmtId="171" fontId="13" fillId="3" borderId="0" xfId="0" applyNumberFormat="1" applyFont="1" applyFill="1" applyAlignment="1">
      <alignment horizontal="right" vertical="center" readingOrder="2"/>
    </xf>
    <xf numFmtId="172" fontId="28" fillId="11" borderId="2" xfId="0" applyNumberFormat="1" applyFont="1" applyFill="1" applyBorder="1" applyAlignment="1" applyProtection="1">
      <alignment horizontal="right" vertical="center" readingOrder="2"/>
      <protection locked="0"/>
    </xf>
    <xf numFmtId="172" fontId="28" fillId="11" borderId="19" xfId="0" applyNumberFormat="1" applyFont="1" applyFill="1" applyBorder="1" applyAlignment="1" applyProtection="1">
      <alignment horizontal="right" vertical="center" readingOrder="2"/>
      <protection locked="0"/>
    </xf>
    <xf numFmtId="172" fontId="28" fillId="11" borderId="3" xfId="0" applyNumberFormat="1" applyFont="1" applyFill="1" applyBorder="1" applyAlignment="1" applyProtection="1">
      <alignment horizontal="right" vertical="center" readingOrder="2"/>
      <protection locked="0"/>
    </xf>
    <xf numFmtId="171" fontId="27" fillId="3" borderId="2" xfId="0" applyNumberFormat="1" applyFont="1" applyFill="1" applyBorder="1" applyAlignment="1">
      <alignment horizontal="right" vertical="center" readingOrder="2"/>
    </xf>
    <xf numFmtId="171" fontId="27" fillId="3" borderId="19" xfId="0" applyNumberFormat="1" applyFont="1" applyFill="1" applyBorder="1" applyAlignment="1">
      <alignment horizontal="right" vertical="center" readingOrder="2"/>
    </xf>
    <xf numFmtId="171" fontId="27" fillId="3" borderId="3" xfId="0" applyNumberFormat="1" applyFont="1" applyFill="1" applyBorder="1" applyAlignment="1">
      <alignment horizontal="right" vertical="center" readingOrder="2"/>
    </xf>
    <xf numFmtId="0" fontId="29" fillId="6" borderId="0" xfId="0" applyFont="1" applyFill="1" applyAlignment="1">
      <alignment horizontal="right" vertical="center" wrapText="1" shrinkToFit="1" readingOrder="2"/>
    </xf>
    <xf numFmtId="0" fontId="29" fillId="3" borderId="2" xfId="0" applyFont="1" applyFill="1" applyBorder="1" applyAlignment="1">
      <alignment horizontal="right" vertical="center" wrapText="1" readingOrder="2"/>
    </xf>
    <xf numFmtId="0" fontId="29" fillId="3" borderId="3" xfId="0" applyFont="1" applyFill="1" applyBorder="1" applyAlignment="1">
      <alignment horizontal="right" vertical="center" wrapText="1" readingOrder="2"/>
    </xf>
    <xf numFmtId="0" fontId="29" fillId="6" borderId="2" xfId="0" applyFont="1" applyFill="1" applyBorder="1" applyAlignment="1">
      <alignment horizontal="right" vertical="center" wrapText="1" readingOrder="2"/>
    </xf>
    <xf numFmtId="0" fontId="29" fillId="6" borderId="3" xfId="0" applyFont="1" applyFill="1" applyBorder="1" applyAlignment="1">
      <alignment horizontal="right" vertical="center" wrapText="1" readingOrder="2"/>
    </xf>
    <xf numFmtId="0" fontId="41" fillId="11" borderId="33" xfId="0" applyFont="1" applyFill="1" applyBorder="1" applyAlignment="1">
      <alignment horizontal="right" vertical="center" readingOrder="2"/>
    </xf>
    <xf numFmtId="0" fontId="28" fillId="11" borderId="34" xfId="0" applyFont="1" applyFill="1" applyBorder="1" applyAlignment="1">
      <alignment horizontal="right" vertical="center" readingOrder="2"/>
    </xf>
    <xf numFmtId="0" fontId="28" fillId="11" borderId="35" xfId="0" applyFont="1" applyFill="1" applyBorder="1" applyAlignment="1">
      <alignment horizontal="right" vertical="center" readingOrder="2"/>
    </xf>
    <xf numFmtId="0" fontId="24" fillId="7" borderId="0" xfId="0" applyFont="1" applyFill="1" applyAlignment="1">
      <alignment horizontal="center" vertical="center" readingOrder="2"/>
    </xf>
    <xf numFmtId="0" fontId="30" fillId="11" borderId="0" xfId="0" applyFont="1" applyFill="1" applyAlignment="1" applyProtection="1">
      <alignment horizontal="center" vertical="center" readingOrder="2"/>
      <protection locked="0"/>
    </xf>
    <xf numFmtId="0" fontId="41" fillId="7" borderId="33" xfId="0" applyFont="1" applyFill="1" applyBorder="1" applyAlignment="1">
      <alignment horizontal="right" vertical="center" readingOrder="2"/>
    </xf>
    <xf numFmtId="0" fontId="28" fillId="7" borderId="34" xfId="0" applyFont="1" applyFill="1" applyBorder="1" applyAlignment="1">
      <alignment horizontal="right" vertical="center" readingOrder="2"/>
    </xf>
    <xf numFmtId="0" fontId="28" fillId="7" borderId="35" xfId="0" applyFont="1" applyFill="1" applyBorder="1" applyAlignment="1">
      <alignment horizontal="right" vertical="center" readingOrder="2"/>
    </xf>
    <xf numFmtId="0" fontId="43" fillId="7" borderId="33" xfId="1" applyFont="1" applyFill="1" applyBorder="1" applyAlignment="1">
      <alignment horizontal="right" vertical="center" readingOrder="2"/>
    </xf>
    <xf numFmtId="0" fontId="43" fillId="7" borderId="34" xfId="1" applyFont="1" applyFill="1" applyBorder="1" applyAlignment="1">
      <alignment horizontal="right" vertical="center" readingOrder="2"/>
    </xf>
    <xf numFmtId="0" fontId="43" fillId="7" borderId="35" xfId="1" applyFont="1" applyFill="1" applyBorder="1" applyAlignment="1">
      <alignment horizontal="right" vertical="center" readingOrder="2"/>
    </xf>
    <xf numFmtId="173" fontId="10" fillId="5" borderId="11" xfId="0" applyNumberFormat="1" applyFont="1" applyFill="1" applyBorder="1" applyAlignment="1">
      <alignment horizontal="right" vertical="center" readingOrder="2"/>
    </xf>
    <xf numFmtId="0" fontId="34" fillId="6" borderId="11" xfId="0" applyFont="1" applyFill="1" applyBorder="1" applyAlignment="1">
      <alignment horizontal="right" vertical="center" wrapText="1" shrinkToFit="1" readingOrder="2"/>
    </xf>
    <xf numFmtId="0" fontId="34" fillId="6" borderId="0" xfId="0" applyFont="1" applyFill="1" applyAlignment="1">
      <alignment horizontal="right" vertical="center" wrapText="1" shrinkToFit="1" readingOrder="2"/>
    </xf>
    <xf numFmtId="0" fontId="34" fillId="6" borderId="10" xfId="0" applyFont="1" applyFill="1" applyBorder="1" applyAlignment="1">
      <alignment horizontal="right" vertical="center" wrapText="1" shrinkToFit="1" readingOrder="2"/>
    </xf>
    <xf numFmtId="0" fontId="4" fillId="0" borderId="0" xfId="0" applyFont="1" applyAlignment="1">
      <alignment horizontal="right" vertical="center" wrapText="1" readingOrder="2"/>
    </xf>
    <xf numFmtId="177" fontId="17" fillId="5" borderId="7" xfId="0" applyNumberFormat="1" applyFont="1" applyFill="1" applyBorder="1" applyAlignment="1">
      <alignment horizontal="right" vertical="center" readingOrder="2"/>
    </xf>
    <xf numFmtId="177" fontId="17" fillId="5" borderId="0" xfId="0" applyNumberFormat="1" applyFont="1" applyFill="1" applyAlignment="1">
      <alignment horizontal="right" vertical="center" readingOrder="2"/>
    </xf>
    <xf numFmtId="177" fontId="17" fillId="5" borderId="4" xfId="0" applyNumberFormat="1" applyFont="1" applyFill="1" applyBorder="1" applyAlignment="1">
      <alignment horizontal="right" vertical="center" readingOrder="2"/>
    </xf>
    <xf numFmtId="175" fontId="17" fillId="5" borderId="5" xfId="0" applyNumberFormat="1" applyFont="1" applyFill="1" applyBorder="1" applyAlignment="1">
      <alignment horizontal="right" vertical="center" readingOrder="2"/>
    </xf>
    <xf numFmtId="175" fontId="17" fillId="5" borderId="6" xfId="0" applyNumberFormat="1" applyFont="1" applyFill="1" applyBorder="1" applyAlignment="1">
      <alignment horizontal="right" vertical="center" readingOrder="2"/>
    </xf>
    <xf numFmtId="0" fontId="20" fillId="6" borderId="31" xfId="0" applyFont="1" applyFill="1" applyBorder="1" applyAlignment="1">
      <alignment horizontal="right" vertical="center" wrapText="1" shrinkToFit="1"/>
    </xf>
    <xf numFmtId="0" fontId="20" fillId="6" borderId="7" xfId="0" applyFont="1" applyFill="1" applyBorder="1" applyAlignment="1">
      <alignment horizontal="right" vertical="center" wrapText="1" shrinkToFit="1"/>
    </xf>
    <xf numFmtId="0" fontId="20" fillId="6" borderId="54" xfId="0" applyFont="1" applyFill="1" applyBorder="1" applyAlignment="1">
      <alignment horizontal="right" vertical="center" wrapText="1" shrinkToFit="1"/>
    </xf>
    <xf numFmtId="0" fontId="20" fillId="6" borderId="9" xfId="0" applyFont="1" applyFill="1" applyBorder="1" applyAlignment="1">
      <alignment horizontal="right" vertical="center" wrapText="1" shrinkToFit="1"/>
    </xf>
    <xf numFmtId="0" fontId="20" fillId="6" borderId="0" xfId="0" applyFont="1" applyFill="1" applyAlignment="1">
      <alignment horizontal="right" vertical="center" wrapText="1" shrinkToFit="1"/>
    </xf>
    <xf numFmtId="0" fontId="20" fillId="6" borderId="55" xfId="0" applyFont="1" applyFill="1" applyBorder="1" applyAlignment="1">
      <alignment horizontal="right" vertical="center" wrapText="1" shrinkToFit="1"/>
    </xf>
    <xf numFmtId="0" fontId="20" fillId="6" borderId="32" xfId="0" applyFont="1" applyFill="1" applyBorder="1" applyAlignment="1">
      <alignment horizontal="right" vertical="center" wrapText="1" shrinkToFit="1"/>
    </xf>
    <xf numFmtId="0" fontId="20" fillId="6" borderId="4" xfId="0" applyFont="1" applyFill="1" applyBorder="1" applyAlignment="1">
      <alignment horizontal="right" vertical="center" wrapText="1" shrinkToFit="1"/>
    </xf>
    <xf numFmtId="0" fontId="20" fillId="6" borderId="56" xfId="0" applyFont="1" applyFill="1" applyBorder="1" applyAlignment="1">
      <alignment horizontal="right" vertical="center" wrapText="1" shrinkToFit="1"/>
    </xf>
    <xf numFmtId="0" fontId="11" fillId="0" borderId="2" xfId="0" applyFont="1" applyBorder="1" applyAlignment="1">
      <alignment horizontal="right" vertical="top" wrapText="1" readingOrder="2"/>
    </xf>
    <xf numFmtId="0" fontId="11" fillId="0" borderId="19" xfId="0" applyFont="1" applyBorder="1" applyAlignment="1">
      <alignment horizontal="right" vertical="top" wrapText="1" readingOrder="2"/>
    </xf>
    <xf numFmtId="0" fontId="11" fillId="0" borderId="3" xfId="0" applyFont="1" applyBorder="1" applyAlignment="1">
      <alignment horizontal="right" vertical="top" wrapText="1" readingOrder="2"/>
    </xf>
    <xf numFmtId="177" fontId="17" fillId="5" borderId="62" xfId="0" applyNumberFormat="1" applyFont="1" applyFill="1" applyBorder="1" applyAlignment="1">
      <alignment horizontal="right" vertical="center" readingOrder="2"/>
    </xf>
    <xf numFmtId="177" fontId="17" fillId="5" borderId="63" xfId="0" applyNumberFormat="1" applyFont="1" applyFill="1" applyBorder="1" applyAlignment="1">
      <alignment horizontal="right" vertical="center" readingOrder="2"/>
    </xf>
    <xf numFmtId="177" fontId="17" fillId="5" borderId="64" xfId="0" applyNumberFormat="1" applyFont="1" applyFill="1" applyBorder="1" applyAlignment="1">
      <alignment horizontal="right" vertical="center" readingOrder="2"/>
    </xf>
    <xf numFmtId="0" fontId="11" fillId="0" borderId="31" xfId="0" applyFont="1" applyBorder="1" applyAlignment="1">
      <alignment horizontal="right" vertical="center" wrapText="1" readingOrder="2"/>
    </xf>
    <xf numFmtId="0" fontId="11" fillId="0" borderId="7" xfId="0" applyFont="1" applyBorder="1" applyAlignment="1">
      <alignment horizontal="right" vertical="center" wrapText="1" readingOrder="2"/>
    </xf>
    <xf numFmtId="0" fontId="11" fillId="0" borderId="5" xfId="0" applyFont="1" applyBorder="1" applyAlignment="1">
      <alignment horizontal="right" vertical="center" wrapText="1" readingOrder="2"/>
    </xf>
    <xf numFmtId="0" fontId="11" fillId="0" borderId="9" xfId="0" applyFont="1" applyBorder="1" applyAlignment="1">
      <alignment horizontal="right" vertical="center" wrapText="1" readingOrder="2"/>
    </xf>
    <xf numFmtId="0" fontId="11" fillId="0" borderId="0" xfId="0" applyFont="1" applyAlignment="1">
      <alignment horizontal="right" vertical="center" wrapText="1" readingOrder="2"/>
    </xf>
    <xf numFmtId="0" fontId="11" fillId="0" borderId="6" xfId="0" applyFont="1" applyBorder="1" applyAlignment="1">
      <alignment horizontal="right" vertical="center" wrapText="1" readingOrder="2"/>
    </xf>
    <xf numFmtId="0" fontId="18" fillId="6" borderId="2" xfId="0" applyFont="1" applyFill="1" applyBorder="1" applyAlignment="1">
      <alignment horizontal="right" vertical="center" wrapText="1" shrinkToFit="1" readingOrder="2"/>
    </xf>
    <xf numFmtId="0" fontId="18" fillId="6" borderId="19" xfId="0" applyFont="1" applyFill="1" applyBorder="1" applyAlignment="1">
      <alignment horizontal="right" vertical="center" wrapText="1" shrinkToFit="1" readingOrder="2"/>
    </xf>
    <xf numFmtId="0" fontId="18" fillId="6" borderId="3" xfId="0" applyFont="1" applyFill="1" applyBorder="1" applyAlignment="1">
      <alignment horizontal="right" vertical="center" wrapText="1" shrinkToFit="1" readingOrder="2"/>
    </xf>
    <xf numFmtId="0" fontId="9" fillId="0" borderId="1" xfId="0" applyFont="1" applyBorder="1" applyAlignment="1">
      <alignment horizontal="right" vertical="center" wrapText="1" readingOrder="2"/>
    </xf>
    <xf numFmtId="169" fontId="17" fillId="5" borderId="36" xfId="0" applyNumberFormat="1" applyFont="1" applyFill="1" applyBorder="1" applyAlignment="1">
      <alignment horizontal="right" vertical="center" readingOrder="2"/>
    </xf>
    <xf numFmtId="169" fontId="17" fillId="5" borderId="12" xfId="0" applyNumberFormat="1" applyFont="1" applyFill="1" applyBorder="1" applyAlignment="1">
      <alignment horizontal="right" vertical="center" readingOrder="2"/>
    </xf>
    <xf numFmtId="0" fontId="18" fillId="0" borderId="31" xfId="0" applyFont="1" applyBorder="1" applyAlignment="1">
      <alignment horizontal="right" vertical="top" wrapText="1" readingOrder="2"/>
    </xf>
    <xf numFmtId="0" fontId="18" fillId="0" borderId="7" xfId="0" applyFont="1" applyBorder="1" applyAlignment="1">
      <alignment horizontal="right" vertical="top" wrapText="1" readingOrder="2"/>
    </xf>
    <xf numFmtId="0" fontId="18" fillId="0" borderId="5" xfId="0" applyFont="1" applyBorder="1" applyAlignment="1">
      <alignment horizontal="right" vertical="top" wrapText="1" readingOrder="2"/>
    </xf>
    <xf numFmtId="0" fontId="18" fillId="0" borderId="32" xfId="0" applyFont="1" applyBorder="1" applyAlignment="1">
      <alignment horizontal="right" vertical="top" wrapText="1" readingOrder="2"/>
    </xf>
    <xf numFmtId="0" fontId="18" fillId="0" borderId="4" xfId="0" applyFont="1" applyBorder="1" applyAlignment="1">
      <alignment horizontal="right" vertical="top" wrapText="1" readingOrder="2"/>
    </xf>
    <xf numFmtId="0" fontId="18" fillId="0" borderId="8" xfId="0" applyFont="1" applyBorder="1" applyAlignment="1">
      <alignment horizontal="right" vertical="top" wrapText="1" readingOrder="2"/>
    </xf>
    <xf numFmtId="0" fontId="0" fillId="0" borderId="2" xfId="0" applyBorder="1" applyAlignment="1">
      <alignment horizontal="left" readingOrder="2"/>
    </xf>
    <xf numFmtId="0" fontId="0" fillId="0" borderId="19" xfId="0" applyBorder="1" applyAlignment="1">
      <alignment horizontal="left" readingOrder="2"/>
    </xf>
    <xf numFmtId="0" fontId="0" fillId="0" borderId="3" xfId="0" applyBorder="1" applyAlignment="1">
      <alignment horizontal="left" readingOrder="2"/>
    </xf>
    <xf numFmtId="0" fontId="25" fillId="7" borderId="50" xfId="0" applyFont="1" applyFill="1" applyBorder="1" applyAlignment="1">
      <alignment horizontal="right" vertical="center" readingOrder="2"/>
    </xf>
    <xf numFmtId="0" fontId="16" fillId="7" borderId="51" xfId="0" applyFont="1" applyFill="1" applyBorder="1" applyAlignment="1">
      <alignment horizontal="right" vertical="center" readingOrder="2"/>
    </xf>
    <xf numFmtId="0" fontId="16" fillId="7" borderId="52" xfId="0" applyFont="1" applyFill="1" applyBorder="1" applyAlignment="1">
      <alignment horizontal="right" vertical="center" readingOrder="2"/>
    </xf>
    <xf numFmtId="0" fontId="5" fillId="0" borderId="14" xfId="0" applyFont="1" applyBorder="1" applyAlignment="1">
      <alignment horizontal="right" vertical="center" wrapText="1" readingOrder="2"/>
    </xf>
    <xf numFmtId="0" fontId="18" fillId="6" borderId="31" xfId="0" applyFont="1" applyFill="1" applyBorder="1" applyAlignment="1">
      <alignment horizontal="right" vertical="center" wrapText="1" shrinkToFit="1" readingOrder="2"/>
    </xf>
    <xf numFmtId="0" fontId="18" fillId="6" borderId="7" xfId="0" applyFont="1" applyFill="1" applyBorder="1" applyAlignment="1">
      <alignment horizontal="right" vertical="center" wrapText="1" shrinkToFit="1" readingOrder="2"/>
    </xf>
    <xf numFmtId="0" fontId="18" fillId="6" borderId="5" xfId="0" applyFont="1" applyFill="1" applyBorder="1" applyAlignment="1">
      <alignment horizontal="right" vertical="center" wrapText="1" shrinkToFit="1" readingOrder="2"/>
    </xf>
    <xf numFmtId="0" fontId="18" fillId="6" borderId="9" xfId="0" applyFont="1" applyFill="1" applyBorder="1" applyAlignment="1">
      <alignment horizontal="right" vertical="center" wrapText="1" shrinkToFit="1" readingOrder="2"/>
    </xf>
    <xf numFmtId="0" fontId="18" fillId="6" borderId="0" xfId="0" applyFont="1" applyFill="1" applyAlignment="1">
      <alignment horizontal="right" vertical="center" wrapText="1" shrinkToFit="1" readingOrder="2"/>
    </xf>
    <xf numFmtId="0" fontId="18" fillId="6" borderId="6" xfId="0" applyFont="1" applyFill="1" applyBorder="1" applyAlignment="1">
      <alignment horizontal="right" vertical="center" wrapText="1" shrinkToFit="1" readingOrder="2"/>
    </xf>
    <xf numFmtId="0" fontId="18" fillId="6" borderId="32" xfId="0" applyFont="1" applyFill="1" applyBorder="1" applyAlignment="1">
      <alignment horizontal="right" vertical="center" wrapText="1" shrinkToFit="1" readingOrder="2"/>
    </xf>
    <xf numFmtId="0" fontId="18" fillId="6" borderId="4" xfId="0" applyFont="1" applyFill="1" applyBorder="1" applyAlignment="1">
      <alignment horizontal="right" vertical="center" wrapText="1" shrinkToFit="1" readingOrder="2"/>
    </xf>
    <xf numFmtId="0" fontId="18" fillId="6" borderId="8" xfId="0" applyFont="1" applyFill="1" applyBorder="1" applyAlignment="1">
      <alignment horizontal="right" vertical="center" wrapText="1" shrinkToFit="1" readingOrder="2"/>
    </xf>
    <xf numFmtId="0" fontId="18" fillId="0" borderId="2" xfId="0" applyFont="1" applyBorder="1" applyAlignment="1">
      <alignment horizontal="right" vertical="top" wrapText="1" readingOrder="2"/>
    </xf>
    <xf numFmtId="0" fontId="18" fillId="0" borderId="19" xfId="0" applyFont="1" applyBorder="1" applyAlignment="1">
      <alignment horizontal="right" vertical="top" wrapText="1" readingOrder="2"/>
    </xf>
  </cellXfs>
  <cellStyles count="2">
    <cellStyle name="Hyperlink" xfId="1" builtinId="8"/>
    <cellStyle name="Normal" xfId="0" builtinId="0" customBuiltin="1"/>
  </cellStyles>
  <dxfs count="169">
    <dxf>
      <font>
        <color rgb="FFFF0000"/>
      </font>
      <fill>
        <patternFill>
          <bgColor theme="7" tint="0.79998168889431442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6600"/>
      </font>
      <fill>
        <patternFill>
          <bgColor theme="7" tint="0.79998168889431442"/>
        </patternFill>
      </fill>
    </dxf>
    <dxf>
      <font>
        <color rgb="FFFF0000"/>
      </font>
      <fill>
        <patternFill>
          <bgColor theme="7" tint="0.79998168889431442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8" formatCode="[Color10]&quot;AED &quot;#,##0_);[Red]\(&quot;AED &quot;#,##0\);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indexed="64"/>
        </right>
        <top style="medium">
          <color theme="7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1" formatCode="[Color10]&quot;درهم &quot;#,##0_);[Red]\(&quot;درهم &quot;#,##0\);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7" formatCode="&quot;AED &quot;#,##0_);[Red]\(&quot;AED &quot;#,##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4" formatCode="&quot;درهم  &quot;#,##0_);[Red]\(&quot;درهم  &quot;#,##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Calibri"/>
        <family val="2"/>
        <scheme val="minor"/>
      </font>
      <numFmt numFmtId="167" formatCode="&quot;AED &quot;#,##0_);[Red]\(&quot;AED &quot;#,##0\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Calibri"/>
        <family val="2"/>
        <scheme val="minor"/>
      </font>
      <numFmt numFmtId="167" formatCode="&quot;AED &quot;#,##0_);[Red]\(&quot;AED &quot;#,##0\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1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indexed="64"/>
        </left>
        <right/>
        <top style="medium">
          <color theme="7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1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1454817346722"/>
        </top>
        <bottom style="thin">
          <color theme="7" tint="0.39991454817346722"/>
        </bottom>
      </border>
    </dxf>
    <dxf>
      <border>
        <top style="medium">
          <color theme="7"/>
        </top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indent="0" justifyLastLine="0" readingOrder="2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indent="0" justifyLastLine="0" readingOrder="2"/>
    </dxf>
    <dxf>
      <border>
        <bottom style="thin">
          <color theme="7" tint="0.39994506668294322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indent="0" justifyLastLine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Calibri"/>
        <family val="2"/>
        <scheme val="minor"/>
      </font>
      <numFmt numFmtId="170" formatCode="[Red]&quot;AED &quot;#,##0_);[Color10]\(&quot;AED &quot;#,##0\);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/>
        <top style="thin">
          <color theme="7" tint="0.39994506668294322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63"/>
        <name val="Calibri"/>
        <family val="2"/>
        <scheme val="minor"/>
      </font>
      <numFmt numFmtId="167" formatCode="&quot;AED &quot;#,##0_);[Red]\(&quot;AED &quot;#,##0\)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Calibri"/>
        <family val="2"/>
        <scheme val="minor"/>
      </font>
      <numFmt numFmtId="167" formatCode="&quot;AED &quot;#,##0_);[Red]\(&quot;AED &quot;#,##0\)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63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2"/>
      <border diagonalUp="0" diagonalDown="0" outline="0">
        <left/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border>
        <top style="thin">
          <color theme="7" tint="0.39994506668294322"/>
        </top>
      </border>
    </dxf>
    <dxf>
      <border diagonalUp="0" diagonalDown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indent="0" justifyLastLine="0" shrinkToFit="0" readingOrder="2"/>
    </dxf>
    <dxf>
      <border>
        <bottom style="thin">
          <color theme="7" tint="0.39994506668294322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right" vertical="center" textRotation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center" textRotation="0" indent="0" justifyLastLine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1" formatCode="[Color10]&quot;درهم &quot;#,##0_);[Red]\(&quot;درهم &quot;#,##0\);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 style="thin">
          <color theme="7" tint="0.39994506668294322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1" formatCode="[Color10]&quot;درهم &quot;#,##0_);[Red]\(&quot;درهم &quot;#,##0\);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 style="thin">
          <color theme="7" tint="0.39994506668294322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4" formatCode="&quot;درهم  &quot;#,##0_);[Red]\(&quot;درهم  &quot;#,##0\)"/>
      <fill>
        <patternFill patternType="solid">
          <fgColor indexed="64"/>
          <bgColor rgb="FFFFFF99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Calibri"/>
        <family val="2"/>
        <scheme val="minor"/>
      </font>
      <numFmt numFmtId="167" formatCode="&quot;AED &quot;#,##0_);[Red]\(&quot;AED &quot;#,##0\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Calibri"/>
        <family val="2"/>
        <scheme val="minor"/>
      </font>
      <numFmt numFmtId="167" formatCode="&quot;AED &quot;#,##0_);[Red]\(&quot;AED &quot;#,##0\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1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right" vertical="center" textRotation="0" wrapText="0" indent="0" justifyLastLine="0" shrinkToFit="0" readingOrder="2"/>
      <border diagonalUp="0" diagonalDown="0" outline="0">
        <left/>
        <right style="thin">
          <color theme="7" tint="0.39994506668294322"/>
        </right>
        <top style="medium">
          <color theme="7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1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1454817346722"/>
        </top>
        <bottom style="thin">
          <color theme="7" tint="0.39991454817346722"/>
        </bottom>
      </border>
    </dxf>
    <dxf>
      <border>
        <top style="medium">
          <color theme="7"/>
        </top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indent="0" justifyLastLine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border diagonalUp="0" diagonalDown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indent="0" justifyLastLine="0" readingOrder="2"/>
    </dxf>
    <dxf>
      <border>
        <bottom style="thin">
          <color theme="7" tint="0.39994506668294322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indent="0" justifyLastLine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textRotation="0" indent="0" justifyLastLine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1" formatCode="[Color10]&quot;درهم &quot;#,##0_);[Red]\(&quot;درهم &quot;#,##0\);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 style="thin">
          <color theme="7" tint="0.39994506668294322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1" formatCode="[Color10]&quot;درهم &quot;#,##0_);[Red]\(&quot;درهم &quot;#,##0\);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 style="thin">
          <color theme="7" tint="0.39994506668294322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4" formatCode="&quot;درهم  &quot;#,##0_);[Red]\(&quot;درهم  &quot;#,##0\)"/>
      <fill>
        <patternFill patternType="solid">
          <fgColor indexed="64"/>
          <bgColor rgb="FFFFFF99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Calibri"/>
        <family val="2"/>
        <scheme val="minor"/>
      </font>
      <numFmt numFmtId="167" formatCode="&quot;AED &quot;#,##0_);[Red]\(&quot;AED &quot;#,##0\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Calibri"/>
        <family val="2"/>
        <scheme val="minor"/>
      </font>
      <numFmt numFmtId="167" formatCode="&quot;AED &quot;#,##0_);[Red]\(&quot;AED &quot;#,##0\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1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right" vertical="center" textRotation="0" wrapText="0" indent="0" justifyLastLine="0" shrinkToFit="0" readingOrder="2"/>
      <border diagonalUp="0" diagonalDown="0" outline="0">
        <left/>
        <right style="thin">
          <color theme="7" tint="0.39994506668294322"/>
        </right>
        <top style="medium">
          <color theme="7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1" readingOrder="2"/>
    </dxf>
    <dxf>
      <border>
        <top style="medium">
          <color theme="7"/>
        </top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textRotation="0" indent="0" justifyLastLine="0" readingOrder="2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center" textRotation="0" wrapText="0" indent="0" justifyLastLine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1" formatCode="[Color10]&quot;درهم &quot;#,##0_);[Red]\(&quot;درهم &quot;#,##0\);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 style="thin">
          <color theme="7" tint="0.39994506668294322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8" formatCode="[Color10]&quot;AED &quot;#,##0_);[Red]\(&quot;AED &quot;#,##0\);"/>
      <fill>
        <patternFill patternType="none">
          <fgColor indexed="64"/>
          <bgColor theme="0" tint="-0.14999847407452621"/>
        </patternFill>
      </fill>
      <alignment horizontal="right" vertical="center" textRotation="0" wrapText="0" indent="0" justifyLastLine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 style="thin">
          <color theme="7" tint="0.39994506668294322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4" formatCode="&quot;درهم  &quot;#,##0_);[Red]\(&quot;درهم  &quot;#,##0\)"/>
      <fill>
        <patternFill patternType="solid">
          <fgColor indexed="64"/>
          <bgColor rgb="FFFFFF99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Calibri"/>
        <family val="2"/>
        <scheme val="minor"/>
      </font>
      <numFmt numFmtId="167" formatCode="&quot;AED &quot;#,##0_);[Red]\(&quot;AED &quot;#,##0\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Calibri"/>
        <family val="2"/>
        <scheme val="minor"/>
      </font>
      <numFmt numFmtId="167" formatCode="&quot;AED &quot;#,##0_);[Red]\(&quot;AED &quot;#,##0\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1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/>
        <top style="medium">
          <color theme="7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1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1454817346722"/>
        </top>
        <bottom style="thin">
          <color theme="7" tint="0.39991454817346722"/>
        </bottom>
      </border>
    </dxf>
    <dxf>
      <border>
        <top style="medium">
          <color theme="7"/>
        </top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readingOrder="2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/>
      </border>
    </dxf>
    <dxf>
      <font>
        <strike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indent="0" justifyLastLine="0" readingOrder="2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1" formatCode="[Color10]&quot;درهم &quot;#,##0_);[Red]\(&quot;درهم &quot;#,##0\);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 style="thin">
          <color theme="7" tint="0.39994506668294322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1" formatCode="[Color10]&quot;درهم &quot;#,##0_);[Red]\(&quot;درهم &quot;#,##0\);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 style="thin">
          <color theme="7" tint="0.39994506668294322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4" formatCode="&quot;درهم  &quot;#,##0_);[Red]\(&quot;درهم  &quot;#,##0\)"/>
      <fill>
        <patternFill patternType="solid">
          <fgColor indexed="64"/>
          <bgColor rgb="FFFFFF99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Calibri"/>
        <family val="2"/>
        <scheme val="minor"/>
      </font>
      <numFmt numFmtId="167" formatCode="&quot;AED &quot;#,##0_);[Red]\(&quot;AED &quot;#,##0\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Calibri"/>
        <family val="2"/>
        <scheme val="minor"/>
      </font>
      <numFmt numFmtId="167" formatCode="&quot;AED &quot;#,##0_);[Red]\(&quot;AED &quot;#,##0\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1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right" vertical="center" textRotation="0" wrapText="0" indent="0" justifyLastLine="0" shrinkToFit="0" readingOrder="2"/>
      <border diagonalUp="0" diagonalDown="0" outline="0">
        <left/>
        <right style="thin">
          <color theme="7" tint="0.39994506668294322"/>
        </right>
        <top style="medium">
          <color theme="7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1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1454817346722"/>
        </top>
        <bottom style="thin">
          <color theme="7" tint="0.39991454817346722"/>
        </bottom>
      </border>
    </dxf>
    <dxf>
      <border>
        <top style="medium">
          <color theme="7"/>
        </top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indent="0" justifyLastLine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border diagonalUp="0" diagonalDown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indent="0" justifyLastLine="0" readingOrder="2"/>
    </dxf>
    <dxf>
      <border>
        <bottom style="thin">
          <color theme="7" tint="0.39994506668294322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/>
      </border>
    </dxf>
    <dxf>
      <font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readingOrder="2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1" formatCode="[Color10]&quot;درهم &quot;#,##0_);[Red]\(&quot;درهم &quot;#,##0\);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 style="thin">
          <color theme="7" tint="0.39994506668294322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1" formatCode="[Color10]&quot;درهم &quot;#,##0_);[Red]\(&quot;درهم &quot;#,##0\);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medium">
          <color theme="7"/>
        </top>
        <bottom style="thin">
          <color theme="7" tint="0.39994506668294322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4" formatCode="&quot;درهم  &quot;#,##0_);[Red]\(&quot;درهم  &quot;#,##0\)"/>
      <fill>
        <patternFill patternType="solid">
          <fgColor indexed="64"/>
          <bgColor rgb="FFFFFF99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Calibri"/>
        <family val="2"/>
        <scheme val="minor"/>
      </font>
      <numFmt numFmtId="167" formatCode="&quot;AED &quot;#,##0_);[Red]\(&quot;AED &quot;#,##0\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Calibri"/>
        <family val="2"/>
        <scheme val="minor"/>
      </font>
      <numFmt numFmtId="167" formatCode="&quot;AED &quot;#,##0_);[Red]\(&quot;AED &quot;#,##0\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1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4506668294322"/>
        </top>
        <bottom style="thin">
          <color theme="7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right" vertical="center" textRotation="0" wrapText="0" indent="0" justifyLastLine="0" shrinkToFit="0" readingOrder="2"/>
      <border diagonalUp="0" diagonalDown="0" outline="0">
        <left/>
        <right style="thin">
          <color theme="7" tint="0.39994506668294322"/>
        </right>
        <top style="medium">
          <color theme="7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1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 style="thin">
          <color theme="7" tint="0.39991454817346722"/>
        </top>
        <bottom style="thin">
          <color theme="7" tint="0.39991454817346722"/>
        </bottom>
      </border>
    </dxf>
    <dxf>
      <border>
        <top style="medium">
          <color theme="7"/>
        </top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readingOrder="2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7" tint="0.39994506668294322"/>
        </left>
        <right style="thin">
          <color theme="7" tint="0.39994506668294322"/>
        </right>
        <top/>
        <bottom/>
      </border>
    </dxf>
    <dxf>
      <alignment horizontal="right" vertical="bottom" textRotation="0" wrapText="0" indent="0" justifyLastLine="0" shrinkToFit="0" readingOrder="2"/>
    </dxf>
    <dxf>
      <font>
        <u val="none"/>
        <vertAlign val="baseline"/>
        <sz val="10"/>
        <color theme="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textRotation="0" indent="0" justifyLastLine="0" readingOrder="2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72" formatCode="&quot;درهم &quot;#,##0_);[Red]\(&quot;درهم &quot;#,##0\)"/>
      <fill>
        <patternFill patternType="solid">
          <fgColor indexed="64"/>
          <bgColor theme="6" tint="0.7999816888943144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165" formatCode="\$#,##0"/>
      <fill>
        <patternFill patternType="solid">
          <fgColor indexed="64"/>
          <bgColor rgb="FFFFFF99"/>
        </patternFill>
      </fill>
      <alignment horizontal="right" vertical="bottom" textRotation="0" wrapText="0" indent="0" justifyLastLine="0" shrinkToFit="0" readingOrder="2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fill>
        <patternFill patternType="none">
          <fgColor indexed="64"/>
          <bgColor rgb="FFFFFF99"/>
        </patternFill>
      </fill>
      <alignment horizontal="right" vertical="bottom" textRotation="0" wrapText="0" indent="0" justifyLastLine="0" shrinkToFit="0" readingOrder="2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rgb="FFFFFF99"/>
        </patternFill>
      </fill>
      <alignment horizontal="right" vertical="bottom" textRotation="0" wrapText="0" indent="0" justifyLastLine="0" shrinkToFit="1" readingOrder="2"/>
      <protection locked="0" hidden="0"/>
    </dxf>
    <dxf>
      <font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right" textRotation="0" indent="0" justifyLastLine="0" readingOrder="2"/>
    </dxf>
    <dxf>
      <border diagonalUp="0" diagonalDown="0">
        <left/>
        <right/>
        <top style="thin">
          <color theme="4" tint="0.39994506668294322"/>
        </top>
        <bottom style="thin">
          <color theme="4" tint="0.39994506668294322"/>
        </bottom>
      </border>
    </dxf>
    <dxf>
      <font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right" textRotation="0" indent="0" justifyLastLine="0" readingOrder="2"/>
    </dxf>
    <dxf>
      <font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2"/>
    </dxf>
    <dxf>
      <alignment horizontal="right" vertical="bottom" textRotation="0" wrapText="0" indent="0" justifyLastLine="0" shrinkToFit="0" readingOrder="2"/>
    </dxf>
    <dxf>
      <font>
        <u val="none"/>
        <vertAlign val="baseline"/>
        <sz val="1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textRotation="0" indent="0" justifyLastLine="0" readingOrder="2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72" formatCode="&quot;درهم &quot;#,##0_);[Red]\(&quot;درهم &quot;#,##0\)"/>
      <fill>
        <patternFill patternType="solid">
          <fgColor indexed="64"/>
          <bgColor theme="6" tint="0.79998168889431442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165" formatCode="\$#,##0"/>
      <fill>
        <patternFill patternType="solid">
          <fgColor indexed="64"/>
          <bgColor rgb="FFFFFF99"/>
        </patternFill>
      </fill>
      <alignment horizontal="right" vertical="bottom" textRotation="0" wrapText="0" indent="0" justifyLastLine="0" shrinkToFit="0" readingOrder="2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fill>
        <patternFill patternType="none">
          <fgColor indexed="64"/>
          <bgColor rgb="FFFFFF99"/>
        </patternFill>
      </fill>
      <alignment horizontal="right" vertical="bottom" textRotation="0" wrapText="0" indent="0" justifyLastLine="0" shrinkToFit="0" readingOrder="2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rgb="FFFFFF99"/>
        </patternFill>
      </fill>
      <alignment horizontal="right" vertical="bottom" textRotation="0" wrapText="0" indent="0" justifyLastLine="0" shrinkToFit="1" readingOrder="2"/>
      <protection locked="0" hidden="0"/>
    </dxf>
    <dxf>
      <font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right" textRotation="0" indent="0" justifyLastLine="0" readingOrder="2"/>
    </dxf>
    <dxf>
      <border diagonalUp="0" diagonalDown="0">
        <left/>
        <right/>
        <top style="thin">
          <color theme="4" tint="0.39994506668294322"/>
        </top>
        <bottom style="thin">
          <color theme="4" tint="0.39994506668294322"/>
        </bottom>
      </border>
    </dxf>
    <dxf>
      <font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right" textRotation="0" indent="0" justifyLastLine="0" readingOrder="2"/>
    </dxf>
    <dxf>
      <font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1" tint="0.34998626667073579"/>
        <name val="Calibri"/>
        <family val="2"/>
        <scheme val="minor"/>
      </font>
      <numFmt numFmtId="172" formatCode="&quot;درهم &quot;#,##0_);[Red]\(&quot;درهم 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1" readingOrder="2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textRotation="0" indent="0" justifyLastLine="0" readingOrder="2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textRotation="0" indent="0" justifyLastLine="0" readingOrder="2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2"/>
      <border diagonalUp="0" diagonalDown="0" outline="0">
        <left style="thin">
          <color theme="4" tint="0.39994506668294322"/>
        </left>
        <right style="thin">
          <color theme="4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textRotation="0" indent="0" justifyLastLine="0" readingOrder="2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72" formatCode="&quot;درهم &quot;#,##0_);[Red]\(&quot;درهم &quot;#,##0\)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165" formatCode="\$#,##0"/>
      <fill>
        <patternFill patternType="solid">
          <fgColor indexed="64"/>
          <bgColor rgb="FFFFFF99"/>
        </patternFill>
      </fill>
      <alignment horizontal="right" vertical="bottom" textRotation="0" wrapText="0" indent="0" justifyLastLine="0" shrinkToFit="0" readingOrder="2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alignment horizontal="right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fill>
        <patternFill patternType="none">
          <fgColor indexed="64"/>
          <bgColor rgb="FFFFFF99"/>
        </patternFill>
      </fill>
      <alignment horizontal="right" vertical="bottom" textRotation="0" wrapText="0" indent="0" justifyLastLine="0" shrinkToFit="0" readingOrder="2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right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rgb="FFFFFF99"/>
        </patternFill>
      </fill>
      <alignment horizontal="right" vertical="bottom" textRotation="0" wrapText="0" indent="0" justifyLastLine="0" shrinkToFit="1" readingOrder="2"/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4" tint="0.39994506668294322"/>
        </left>
        <right style="thin">
          <color theme="4" tint="0.39994506668294322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textRotation="0" indent="0" justifyLastLine="0" readingOrder="2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2"/>
      <border diagonalUp="0" diagonalDown="0" outline="0">
        <left style="thin">
          <color theme="4" tint="0.39994506668294322"/>
        </left>
        <right style="thin">
          <color theme="4" tint="0.39994506668294322"/>
        </right>
        <top/>
        <bottom/>
      </border>
    </dxf>
    <dxf>
      <alignment horizontal="right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textRotation="0" indent="0" justifyLastLine="0" readingOrder="2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72" formatCode="&quot;درهم &quot;#,##0_);[Red]\(&quot;درهم &quot;#,##0\)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165" formatCode="\$#,##0"/>
      <fill>
        <patternFill patternType="solid">
          <fgColor indexed="64"/>
          <bgColor rgb="FFFFFF99"/>
        </patternFill>
      </fill>
      <alignment horizontal="right" vertical="bottom" textRotation="0" wrapText="0" indent="0" justifyLastLine="0" shrinkToFit="0" readingOrder="2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alignment horizontal="right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fill>
        <patternFill patternType="none">
          <fgColor indexed="64"/>
          <bgColor rgb="FFFFFF99"/>
        </patternFill>
      </fill>
      <alignment horizontal="right" vertical="bottom" textRotation="0" wrapText="0" indent="0" justifyLastLine="0" shrinkToFit="0" readingOrder="2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right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rgb="FFFFFF99"/>
        </patternFill>
      </fill>
      <alignment horizontal="right" vertical="bottom" textRotation="0" wrapText="0" indent="0" justifyLastLine="0" shrinkToFit="1" readingOrder="2"/>
      <protection locked="0" hidden="0"/>
    </dxf>
    <dxf>
      <font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textRotation="0" indent="0" justifyLastLine="0" readingOrder="2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2"/>
    </dxf>
    <dxf>
      <alignment horizontal="right" vertical="bottom" textRotation="0" wrapText="0" indent="0" justifyLastLine="0" shrinkToFit="0" readingOrder="2"/>
    </dxf>
    <dxf>
      <font>
        <u val="none"/>
        <vertAlign val="baseline"/>
        <sz val="1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textRotation="0" indent="0" justifyLastLine="0" readingOrder="2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72" formatCode="&quot;درهم &quot;#,##0_);[Red]\(&quot;درهم &quot;#,##0\)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165" formatCode="\$#,##0"/>
      <fill>
        <patternFill patternType="solid">
          <fgColor indexed="64"/>
          <bgColor rgb="FFFFFF99"/>
        </patternFill>
      </fill>
      <alignment horizontal="right" textRotation="0" indent="0" justifyLastLine="0" readingOrder="2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alignment horizontal="right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72" formatCode="&quot;درهم &quot;#,##0_);[Red]\(&quot;درهم &quot;#,##0\)"/>
      <fill>
        <patternFill patternType="none">
          <fgColor indexed="64"/>
          <bgColor rgb="FFFFFF99"/>
        </patternFill>
      </fill>
      <alignment horizontal="right" vertical="bottom" textRotation="0" wrapText="0" indent="0" justifyLastLine="0" shrinkToFit="0" readingOrder="2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right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rgb="FFFFFF99"/>
        </patternFill>
      </fill>
      <alignment horizontal="right" vertical="bottom" textRotation="0" wrapText="0" indent="0" justifyLastLine="0" shrinkToFit="1" readingOrder="2"/>
      <protection locked="0" hidden="0"/>
    </dxf>
    <dxf>
      <font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right" textRotation="0" indent="0" justifyLastLine="0" readingOrder="2"/>
    </dxf>
    <dxf>
      <border diagonalUp="0" diagonalDown="0">
        <left/>
        <right/>
        <top style="thin">
          <color theme="4" tint="0.39994506668294322"/>
        </top>
        <bottom style="thin">
          <color theme="4" tint="0.39994506668294322"/>
        </bottom>
      </border>
    </dxf>
    <dxf>
      <font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right" textRotation="0" indent="0" justifyLastLine="0" readingOrder="2"/>
    </dxf>
    <dxf>
      <font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right" textRotation="0" indent="0" justifyLastLine="0" readingOrder="2"/>
    </dxf>
  </dxfs>
  <tableStyles count="0" defaultTableStyle="TableStyleMedium9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66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4" displayName="Table4" ref="L17:O26" totalsRowCount="1" headerRowDxfId="168" dataDxfId="167" totalsRowDxfId="165" tableBorderDxfId="166">
  <autoFilter ref="L17:O25" xr:uid="{00000000-0009-0000-0100-000001000000}"/>
  <tableColumns count="4">
    <tableColumn id="1" xr3:uid="{00000000-0010-0000-0000-000001000000}" name="الديون" totalsRowLabel="المجموع" dataDxfId="164" totalsRowDxfId="163"/>
    <tableColumn id="2" xr3:uid="{00000000-0010-0000-0000-000002000000}" name="التكاليف" totalsRowFunction="sum" dataDxfId="162" totalsRowDxfId="161"/>
    <tableColumn id="3" xr3:uid="{00000000-0010-0000-0000-000003000000}" name="ضرروية؟" totalsRowFunction="custom" dataDxfId="160" totalsRowDxfId="159">
      <totalsRowFormula>SUM(Table4[Column1])</totalsRowFormula>
    </tableColumn>
    <tableColumn id="4" xr3:uid="{00000000-0010-0000-0000-000004000000}" name="Column1" dataDxfId="158" totalsRowDxfId="157">
      <calculatedColumnFormula>IF(N18="نعم",M18,0)</calculatedColumnFormula>
    </tableColumn>
  </tableColumns>
  <tableStyleInfo name="TableStyleMedium2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G17:J26" totalsRowCount="1" headerRowDxfId="156" dataDxfId="155" totalsRowDxfId="154">
  <autoFilter ref="G17:J25" xr:uid="{00000000-0009-0000-0100-000002000000}"/>
  <tableColumns count="4">
    <tableColumn id="1" xr3:uid="{00000000-0010-0000-0100-000001000000}" name="الترفيه" totalsRowLabel="المجموع" dataDxfId="153" totalsRowDxfId="152"/>
    <tableColumn id="2" xr3:uid="{00000000-0010-0000-0100-000002000000}" name="التكاليف" totalsRowFunction="sum" dataDxfId="151" totalsRowDxfId="150"/>
    <tableColumn id="3" xr3:uid="{00000000-0010-0000-0100-000003000000}" name="ضرروية؟" totalsRowFunction="custom" dataDxfId="149" totalsRowDxfId="148">
      <totalsRowFormula>SUM(Table2[Column1])</totalsRowFormula>
    </tableColumn>
    <tableColumn id="4" xr3:uid="{00000000-0010-0000-0100-000004000000}" name="Column1" dataDxfId="147" totalsRowDxfId="146">
      <calculatedColumnFormula>IF(I18="نعم",H18,0)</calculatedColumnFormula>
    </tableColumn>
  </tableColumns>
  <tableStyleInfo name="TableStyleMedium2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" displayName="Table1" ref="B17:E26" totalsRowCount="1" headerRowDxfId="145" dataDxfId="144" totalsRowDxfId="143">
  <autoFilter ref="B17:E25" xr:uid="{00000000-0009-0000-0100-000003000000}"/>
  <tableColumns count="4">
    <tableColumn id="1" xr3:uid="{00000000-0010-0000-0200-000001000000}" name="السكن" totalsRowLabel="المجموع" dataDxfId="142" totalsRowDxfId="141"/>
    <tableColumn id="2" xr3:uid="{00000000-0010-0000-0200-000002000000}" name="التكاليف" totalsRowFunction="sum" dataDxfId="140" totalsRowDxfId="139"/>
    <tableColumn id="3" xr3:uid="{00000000-0010-0000-0200-000003000000}" name="ضرروية؟" totalsRowFunction="custom" dataDxfId="138" totalsRowDxfId="137">
      <calculatedColumnFormula>IF(E18=TRUE,D18,"-")</calculatedColumnFormula>
      <totalsRowFormula>SUM(Table1[Column1])</totalsRowFormula>
    </tableColumn>
    <tableColumn id="5" xr3:uid="{00000000-0010-0000-0200-000005000000}" name="Column1" dataDxfId="136" totalsRowDxfId="135">
      <calculatedColumnFormula>IF(D18="نعم",C18,0)</calculatedColumnFormula>
    </tableColumn>
  </tableColumns>
  <tableStyleInfo name="TableStyleMedium2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6" displayName="Table46" ref="L28:M34" totalsRowCount="1" headerRowDxfId="134" dataDxfId="133" totalsRowDxfId="132">
  <autoFilter ref="L28:M33" xr:uid="{00000000-0009-0000-0100-000004000000}"/>
  <tableColumns count="2">
    <tableColumn id="1" xr3:uid="{00000000-0010-0000-0300-000001000000}" name="مجموع الضروريات" totalsRowLabel="المجموع" dataDxfId="131" totalsRowDxfId="130"/>
    <tableColumn id="2" xr3:uid="{00000000-0010-0000-0300-000002000000}" name="التكاليف" totalsRowFunction="sum" dataDxfId="129" totalsRowDxfId="128"/>
  </tableColumns>
  <tableStyleInfo name="TableStyleMedium2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3" displayName="Table3" ref="G28:J41" totalsRowCount="1" headerRowDxfId="127" dataDxfId="126" totalsRowDxfId="124" tableBorderDxfId="125">
  <autoFilter ref="G28:J40" xr:uid="{00000000-0009-0000-0100-000005000000}"/>
  <tableColumns count="4">
    <tableColumn id="1" xr3:uid="{00000000-0010-0000-0400-000001000000}" name="المصاريف الشخصية" totalsRowLabel="المجموع" dataDxfId="123" totalsRowDxfId="122"/>
    <tableColumn id="2" xr3:uid="{00000000-0010-0000-0400-000002000000}" name="التكاليف" totalsRowFunction="sum" dataDxfId="121" totalsRowDxfId="120"/>
    <tableColumn id="3" xr3:uid="{00000000-0010-0000-0400-000003000000}" name="ضرروية؟" totalsRowFunction="custom" dataDxfId="119" totalsRowDxfId="118">
      <totalsRowFormula>SUM(Table3[Column1])</totalsRowFormula>
    </tableColumn>
    <tableColumn id="4" xr3:uid="{00000000-0010-0000-0400-000004000000}" name="Column1" dataDxfId="117" totalsRowDxfId="116">
      <calculatedColumnFormula>IF(I29="نعم",H29,0)</calculatedColumnFormula>
    </tableColumn>
  </tableColumns>
  <tableStyleInfo name="TableStyleMedium2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8" displayName="Table8" ref="B28:E36" totalsRowCount="1" headerRowDxfId="115" dataDxfId="114" totalsRowDxfId="112" tableBorderDxfId="113">
  <autoFilter ref="B28:E35" xr:uid="{00000000-0009-0000-0100-000006000000}"/>
  <tableColumns count="4">
    <tableColumn id="1" xr3:uid="{00000000-0010-0000-0500-000001000000}" name="المواصلات" totalsRowLabel="المجموع" dataDxfId="111" totalsRowDxfId="110"/>
    <tableColumn id="2" xr3:uid="{00000000-0010-0000-0500-000002000000}" name="التكاليف" totalsRowFunction="sum" dataDxfId="109" totalsRowDxfId="108"/>
    <tableColumn id="3" xr3:uid="{00000000-0010-0000-0500-000003000000}" name="ضرروية؟" totalsRowFunction="custom" dataDxfId="107" totalsRowDxfId="106">
      <totalsRowFormula>SUM(Table8[Column1])</totalsRowFormula>
    </tableColumn>
    <tableColumn id="4" xr3:uid="{00000000-0010-0000-0500-000004000000}" name="Column1" dataDxfId="105" totalsRowDxfId="104">
      <calculatedColumnFormula>IF(D29="نعم",C29,0)</calculatedColumnFormula>
    </tableColumn>
  </tableColumns>
  <tableStyleInfo name="TableStyleMedium2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06000000}" name="Table158" displayName="Table158" ref="B21:F30" totalsRowCount="1" headerRowDxfId="103" dataDxfId="102" totalsRowDxfId="101" totalsRowBorderDxfId="100">
  <autoFilter ref="B21:F29" xr:uid="{00000000-0009-0000-0100-000039000000}"/>
  <tableColumns count="5">
    <tableColumn id="1" xr3:uid="{00000000-0010-0000-0600-000001000000}" name="السكن" totalsRowLabel="المجموع" dataDxfId="99" totalsRowDxfId="98"/>
    <tableColumn id="3" xr3:uid="{00000000-0010-0000-0600-000003000000}" name="Predicted (do not fill)" totalsRowFunction="custom" dataDxfId="97" totalsRowDxfId="96">
      <calculatedColumnFormula>Budget!C18</calculatedColumnFormula>
      <totalsRowFormula>Budget!C26</totalsRowFormula>
    </tableColumn>
    <tableColumn id="2" xr3:uid="{00000000-0010-0000-0600-000002000000}" name="الفعلي (املأ)" totalsRowFunction="custom" dataDxfId="95" totalsRowDxfId="94">
      <totalsRowFormula>SUM(Table158[الفعلي (املأ)])</totalsRowFormula>
    </tableColumn>
    <tableColumn id="4" xr3:uid="{00000000-0010-0000-0600-000004000000}" name="الفرق (لا تملأ)" totalsRowFunction="sum" dataDxfId="93" totalsRowDxfId="92">
      <calculatedColumnFormula>Table158[[#This Row],[Predicted (do not fill)]]-Table158[[#This Row],[الفعلي (املأ)]]</calculatedColumnFormula>
    </tableColumn>
    <tableColumn id="5" xr3:uid="{00000000-0010-0000-0600-000005000000}" name="Column1" dataDxfId="91" totalsRowDxfId="90">
      <calculatedColumnFormula>IF(Budget!D18="نعم",D22,0)</calculatedColumnFormula>
    </tableColumn>
  </tableColumns>
  <tableStyleInfo name="TableStyleMedium2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07000000}" name="Table15863" displayName="Table15863" ref="B36:F44" totalsRowCount="1" headerRowDxfId="89" dataDxfId="87" totalsRowDxfId="85" headerRowBorderDxfId="88" tableBorderDxfId="86" totalsRowBorderDxfId="84">
  <autoFilter ref="B36:F43" xr:uid="{00000000-0009-0000-0100-00003E000000}"/>
  <tableColumns count="5">
    <tableColumn id="1" xr3:uid="{00000000-0010-0000-0700-000001000000}" name="المواصلات" totalsRowLabel="المجموع" dataDxfId="83" totalsRowDxfId="82">
      <calculatedColumnFormula>Budget!B29</calculatedColumnFormula>
    </tableColumn>
    <tableColumn id="3" xr3:uid="{00000000-0010-0000-0700-000003000000}" name="Predicted (do not fill)" totalsRowFunction="custom" dataDxfId="81" totalsRowDxfId="80">
      <calculatedColumnFormula>Budget!C29</calculatedColumnFormula>
      <totalsRowFormula>Budget!C36</totalsRowFormula>
    </tableColumn>
    <tableColumn id="2" xr3:uid="{00000000-0010-0000-0700-000002000000}" name="الفعلي (املأ)" totalsRowFunction="custom" dataDxfId="79" totalsRowDxfId="78">
      <totalsRowFormula>SUM(Table15863[الفعلي (املأ)])</totalsRowFormula>
    </tableColumn>
    <tableColumn id="4" xr3:uid="{00000000-0010-0000-0700-000004000000}" name="الفرق (لا تملأ)" totalsRowFunction="sum" dataDxfId="77" totalsRowDxfId="76">
      <calculatedColumnFormula>Table15863[[#This Row],[Predicted (do not fill)]]-Table15863[[#This Row],[الفعلي (املأ)]]</calculatedColumnFormula>
    </tableColumn>
    <tableColumn id="5" xr3:uid="{00000000-0010-0000-0700-000005000000}" name="Column1" dataDxfId="75" totalsRowDxfId="74">
      <calculatedColumnFormula>IF(Budget!D29="نعم",D37,0)</calculatedColumnFormula>
    </tableColumn>
  </tableColumns>
  <tableStyleInfo name="TableStyleMedium2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08000000}" name="Table15864" displayName="Table15864" ref="H21:L30" totalsRowCount="1" headerRowDxfId="73" dataDxfId="72" totalsRowDxfId="71" totalsRowBorderDxfId="70">
  <autoFilter ref="H21:L29" xr:uid="{00000000-0009-0000-0100-00003F000000}"/>
  <tableColumns count="5">
    <tableColumn id="1" xr3:uid="{00000000-0010-0000-0800-000001000000}" name="الترفيه" totalsRowLabel="المجموع" dataDxfId="69" totalsRowDxfId="68"/>
    <tableColumn id="3" xr3:uid="{00000000-0010-0000-0800-000003000000}" name="Predicted (do not fill)" totalsRowFunction="custom" dataDxfId="67" totalsRowDxfId="66">
      <calculatedColumnFormula>Budget!H18</calculatedColumnFormula>
      <totalsRowFormula>Budget!H26</totalsRowFormula>
    </tableColumn>
    <tableColumn id="2" xr3:uid="{00000000-0010-0000-0800-000002000000}" name="الفعلي (املأ)" totalsRowFunction="custom" dataDxfId="65" totalsRowDxfId="64">
      <totalsRowFormula>SUM(Table15864[الفعلي (املأ)])</totalsRowFormula>
    </tableColumn>
    <tableColumn id="4" xr3:uid="{00000000-0010-0000-0800-000004000000}" name="الفرق (لا تملأ)" totalsRowFunction="sum" dataDxfId="63" totalsRowDxfId="62">
      <calculatedColumnFormula>Table15864[[#This Row],[Predicted (do not fill)]]-Table15864[[#This Row],[الفعلي (املأ)]]</calculatedColumnFormula>
    </tableColumn>
    <tableColumn id="5" xr3:uid="{00000000-0010-0000-0800-000005000000}" name="Column1" dataDxfId="61" totalsRowDxfId="60">
      <calculatedColumnFormula>IF(Budget!I18="نعم",J22,0)</calculatedColumnFormula>
    </tableColumn>
  </tableColumns>
  <tableStyleInfo name="TableStyleMedium2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09000000}" name="Table1586465" displayName="Table1586465" ref="B50:F63" totalsRowCount="1" headerRowDxfId="59" dataDxfId="58" totalsRowDxfId="57" totalsRowBorderDxfId="56">
  <autoFilter ref="B50:F62" xr:uid="{00000000-0009-0000-0100-000040000000}"/>
  <tableColumns count="5">
    <tableColumn id="1" xr3:uid="{00000000-0010-0000-0900-000001000000}" name="المصاريف الشخصية" totalsRowLabel="المجموع" dataDxfId="55" totalsRowDxfId="54">
      <calculatedColumnFormula>Budget!G29</calculatedColumnFormula>
    </tableColumn>
    <tableColumn id="3" xr3:uid="{00000000-0010-0000-0900-000003000000}" name="Predicted (do not fill)" totalsRowFunction="sum" dataDxfId="53" totalsRowDxfId="52">
      <calculatedColumnFormula>Budget!H29</calculatedColumnFormula>
    </tableColumn>
    <tableColumn id="2" xr3:uid="{00000000-0010-0000-0900-000002000000}" name="الفعلي (املأ)" totalsRowFunction="custom" dataDxfId="51" totalsRowDxfId="50">
      <totalsRowFormula>SUM(Table1586465[الفعلي (املأ)])</totalsRowFormula>
    </tableColumn>
    <tableColumn id="4" xr3:uid="{00000000-0010-0000-0900-000004000000}" name="الفرق (لا تملأ)" totalsRowFunction="sum" dataDxfId="49" totalsRowDxfId="48">
      <calculatedColumnFormula>Table1586465[[#This Row],[Predicted (do not fill)]]-Table1586465[[#This Row],[الفعلي (املأ)]]</calculatedColumnFormula>
    </tableColumn>
    <tableColumn id="5" xr3:uid="{00000000-0010-0000-0900-000005000000}" name="Column1" dataDxfId="47" totalsRowDxfId="46">
      <calculatedColumnFormula>IF(Budget!I29="نعم",D51,0)</calculatedColumnFormula>
    </tableColumn>
  </tableColumns>
  <tableStyleInfo name="TableStyleMedium26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0A000000}" name="Table1586367" displayName="Table1586367" ref="H36:L45" totalsRowCount="1" headerRowDxfId="45" dataDxfId="43" totalsRowDxfId="41" headerRowBorderDxfId="44" tableBorderDxfId="42" totalsRowBorderDxfId="40">
  <autoFilter ref="H36:L44" xr:uid="{00000000-0009-0000-0100-000042000000}"/>
  <tableColumns count="5">
    <tableColumn id="1" xr3:uid="{00000000-0010-0000-0A00-000001000000}" name="الديون" totalsRowLabel="المجموع" dataDxfId="39" totalsRowDxfId="38">
      <calculatedColumnFormula>Budget!L18</calculatedColumnFormula>
    </tableColumn>
    <tableColumn id="3" xr3:uid="{00000000-0010-0000-0A00-000003000000}" name="Predicted (do not fill)" totalsRowFunction="sum" dataDxfId="37" totalsRowDxfId="36">
      <calculatedColumnFormula>Budget!M18</calculatedColumnFormula>
    </tableColumn>
    <tableColumn id="2" xr3:uid="{00000000-0010-0000-0A00-000002000000}" name="الفعلي (املأ)" totalsRowFunction="custom" dataDxfId="35" totalsRowDxfId="34">
      <totalsRowFormula>SUM(Table1586367[الفعلي (املأ)])</totalsRowFormula>
    </tableColumn>
    <tableColumn id="4" xr3:uid="{00000000-0010-0000-0A00-000004000000}" name="الفرق (لا تملأ)" totalsRowFunction="sum" dataDxfId="33" totalsRowDxfId="32">
      <calculatedColumnFormula>Table1586367[[#This Row],[Predicted (do not fill)]]-Table1586367[[#This Row],[الفعلي (املأ)]]</calculatedColumnFormula>
    </tableColumn>
    <tableColumn id="5" xr3:uid="{00000000-0010-0000-0A00-000005000000}" name="Column1" dataDxfId="31" totalsRowDxfId="30">
      <calculatedColumnFormula>IF(Budget!N18="نعم",J37,0)</calculatedColumnFormula>
    </tableColumn>
  </tableColumns>
  <tableStyleInfo name="TableStyleMedium26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0B000000}" name="Table67" displayName="Table67" ref="B11:E15" totalsRowShown="0" headerRowDxfId="29" dataDxfId="27" headerRowBorderDxfId="28" tableBorderDxfId="26" totalsRowBorderDxfId="25">
  <autoFilter ref="B11:E15" xr:uid="{00000000-0009-0000-0100-000043000000}"/>
  <tableColumns count="4">
    <tableColumn id="1" xr3:uid="{00000000-0010-0000-0B00-000001000000}" name="الدخل" dataDxfId="24"/>
    <tableColumn id="2" xr3:uid="{00000000-0010-0000-0B00-000002000000}" name="Predicted (do not fill)" dataDxfId="23"/>
    <tableColumn id="3" xr3:uid="{00000000-0010-0000-0B00-000003000000}" name="الفعلي (املأ)" dataDxfId="22">
      <calculatedColumnFormula>SUM(D9:D11)</calculatedColumnFormula>
    </tableColumn>
    <tableColumn id="4" xr3:uid="{00000000-0010-0000-0B00-000004000000}" name="الفرق (لا تملأ)" dataDxfId="21">
      <calculatedColumnFormula>C12-D12</calculatedColumnFormula>
    </tableColumn>
  </tableColumns>
  <tableStyleInfo name="TableStyleMedium1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0C000000}" name="Table158636769" displayName="Table158636769" ref="H50:K56" totalsRowCount="1" headerRowDxfId="20" dataDxfId="18" totalsRowDxfId="16" headerRowBorderDxfId="19" tableBorderDxfId="17" totalsRowBorderDxfId="15">
  <autoFilter ref="H50:K55" xr:uid="{00000000-0009-0000-0100-000044000000}"/>
  <tableColumns count="4">
    <tableColumn id="1" xr3:uid="{00000000-0010-0000-0C00-000001000000}" name="اجمالي الضروريات" totalsRowLabel="المجموع" dataDxfId="14" totalsRowDxfId="13">
      <calculatedColumnFormula>Budget!L29</calculatedColumnFormula>
    </tableColumn>
    <tableColumn id="3" xr3:uid="{00000000-0010-0000-0C00-000003000000}" name="Predicted (do not fill)" totalsRowFunction="sum" dataDxfId="12" totalsRowDxfId="11">
      <calculatedColumnFormula>Budget!M29</calculatedColumnFormula>
    </tableColumn>
    <tableColumn id="2" xr3:uid="{00000000-0010-0000-0C00-000002000000}" name="الفعلي (املأ)" totalsRowFunction="custom" dataDxfId="10" totalsRowDxfId="9">
      <calculatedColumnFormula>D31</calculatedColumnFormula>
      <totalsRowFormula>SUM(Table158636769[الفعلي (املأ)])</totalsRowFormula>
    </tableColumn>
    <tableColumn id="4" xr3:uid="{00000000-0010-0000-0C00-000004000000}" name="الفرق (لا تملأ)" totalsRowFunction="sum" dataDxfId="8" totalsRowDxfId="7">
      <calculatedColumnFormula>Table158636769[[#This Row],[Predicted (do not fill)]]-Table158636769[[#This Row],[الفعلي (املأ)]]</calculatedColumnFormula>
    </tableColumn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3.xml"/><Relationship Id="rId3" Type="http://schemas.openxmlformats.org/officeDocument/2006/relationships/table" Target="../tables/table8.xml"/><Relationship Id="rId7" Type="http://schemas.openxmlformats.org/officeDocument/2006/relationships/table" Target="../tables/table12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1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R70"/>
  <sheetViews>
    <sheetView showGridLines="0" rightToLeft="1" zoomScale="110" zoomScaleNormal="110" workbookViewId="0">
      <selection activeCell="I8" sqref="I8"/>
    </sheetView>
  </sheetViews>
  <sheetFormatPr defaultRowHeight="12.75"/>
  <cols>
    <col min="1" max="1" width="1.7109375" style="5" customWidth="1"/>
    <col min="2" max="2" width="22.7109375" style="5" customWidth="1"/>
    <col min="3" max="3" width="15.7109375" style="5" customWidth="1"/>
    <col min="4" max="4" width="13.85546875" style="5" customWidth="1"/>
    <col min="5" max="5" width="19.28515625" style="5" hidden="1" customWidth="1"/>
    <col min="6" max="6" width="3" style="5" customWidth="1"/>
    <col min="7" max="7" width="22.85546875" style="5" customWidth="1"/>
    <col min="8" max="8" width="15.42578125" style="5" customWidth="1"/>
    <col min="9" max="9" width="14.42578125" style="5" customWidth="1"/>
    <col min="10" max="10" width="23.140625" style="5" hidden="1" customWidth="1"/>
    <col min="11" max="11" width="3.140625" style="5" customWidth="1"/>
    <col min="12" max="12" width="25.28515625" style="5" customWidth="1"/>
    <col min="13" max="13" width="17.85546875" style="5" customWidth="1"/>
    <col min="14" max="14" width="14.140625" style="5" customWidth="1"/>
    <col min="15" max="15" width="0.5703125" style="5" hidden="1" customWidth="1"/>
    <col min="16" max="16384" width="9.140625" style="5"/>
  </cols>
  <sheetData>
    <row r="1" spans="1:14" ht="8.1" customHeight="1">
      <c r="A1" s="2"/>
      <c r="B1" s="3"/>
      <c r="C1" s="3"/>
      <c r="D1" s="3"/>
      <c r="E1" s="3"/>
      <c r="F1" s="3"/>
      <c r="G1" s="3"/>
      <c r="H1" s="3"/>
      <c r="I1" s="3"/>
      <c r="J1" s="4"/>
    </row>
    <row r="2" spans="1:14" ht="45.75" customHeight="1">
      <c r="A2" s="2"/>
      <c r="B2" s="3" t="e" vm="1">
        <v>#VALUE!</v>
      </c>
      <c r="C2" s="3"/>
      <c r="D2" s="3"/>
      <c r="E2" s="3"/>
      <c r="F2" s="3"/>
      <c r="G2" s="3"/>
      <c r="H2" s="3"/>
      <c r="I2" s="3"/>
      <c r="J2" s="4"/>
    </row>
    <row r="3" spans="1:14" ht="51.95" customHeight="1">
      <c r="A3" s="2"/>
      <c r="B3" s="73" t="s">
        <v>2</v>
      </c>
      <c r="C3" s="6"/>
      <c r="D3" s="6"/>
      <c r="E3" s="6"/>
      <c r="F3" s="6"/>
      <c r="G3" s="6"/>
      <c r="I3" s="177" t="s">
        <v>84</v>
      </c>
      <c r="J3" s="177"/>
      <c r="K3" s="177"/>
      <c r="L3" s="177"/>
      <c r="M3" s="177"/>
      <c r="N3" s="178"/>
    </row>
    <row r="4" spans="1:14" ht="22.5" customHeight="1">
      <c r="A4" s="2"/>
      <c r="B4" s="206" t="s">
        <v>79</v>
      </c>
      <c r="C4" s="207"/>
      <c r="D4" s="207"/>
      <c r="E4" s="207"/>
      <c r="F4" s="207"/>
      <c r="G4" s="207"/>
      <c r="H4" s="208"/>
      <c r="I4" s="7"/>
      <c r="J4" s="6"/>
      <c r="K4" s="204" t="s">
        <v>3</v>
      </c>
      <c r="L4" s="204"/>
      <c r="M4" s="205" t="s">
        <v>69</v>
      </c>
      <c r="N4" s="205"/>
    </row>
    <row r="5" spans="1:14" ht="5.25" customHeight="1">
      <c r="A5" s="2"/>
      <c r="B5" s="169"/>
      <c r="C5" s="170"/>
      <c r="D5" s="170"/>
      <c r="E5" s="170"/>
      <c r="F5" s="170"/>
      <c r="G5" s="170"/>
      <c r="H5" s="170"/>
      <c r="I5" s="11"/>
      <c r="J5" s="6"/>
      <c r="K5" s="204"/>
      <c r="L5" s="204"/>
      <c r="M5" s="205"/>
      <c r="N5" s="205"/>
    </row>
    <row r="6" spans="1:14" ht="22.5" customHeight="1">
      <c r="A6" s="2"/>
      <c r="B6" s="201" t="s">
        <v>82</v>
      </c>
      <c r="C6" s="202"/>
      <c r="D6" s="202"/>
      <c r="E6" s="202"/>
      <c r="F6" s="202"/>
      <c r="G6" s="202"/>
      <c r="H6" s="203"/>
      <c r="I6" s="7"/>
      <c r="J6" s="6"/>
      <c r="K6" s="204"/>
      <c r="L6" s="204"/>
      <c r="M6" s="205"/>
      <c r="N6" s="205"/>
    </row>
    <row r="7" spans="1:14" s="10" customFormat="1" ht="3.75" customHeight="1">
      <c r="A7" s="8"/>
      <c r="B7" s="9"/>
      <c r="C7" s="9"/>
      <c r="D7" s="9"/>
      <c r="E7" s="9"/>
      <c r="F7" s="9"/>
      <c r="G7" s="9"/>
      <c r="I7" s="11"/>
      <c r="J7" s="12"/>
    </row>
    <row r="8" spans="1:14" ht="23.25" customHeight="1">
      <c r="A8" s="2"/>
      <c r="B8" s="209" t="s">
        <v>83</v>
      </c>
      <c r="C8" s="210"/>
      <c r="D8" s="210"/>
      <c r="E8" s="210"/>
      <c r="F8" s="210"/>
      <c r="G8" s="210"/>
      <c r="H8" s="211"/>
      <c r="I8" s="7"/>
      <c r="J8" s="6"/>
    </row>
    <row r="9" spans="1:14" ht="8.1" customHeight="1">
      <c r="A9" s="4"/>
      <c r="B9" s="216"/>
      <c r="C9" s="216"/>
      <c r="D9" s="216"/>
      <c r="E9" s="4"/>
      <c r="F9" s="13"/>
      <c r="G9" s="4"/>
      <c r="H9" s="13"/>
      <c r="I9" s="14"/>
      <c r="J9" s="15"/>
    </row>
    <row r="10" spans="1:14" ht="18" customHeight="1">
      <c r="A10" s="4"/>
      <c r="B10" s="196" t="s">
        <v>6</v>
      </c>
      <c r="C10" s="199" t="s">
        <v>7</v>
      </c>
      <c r="D10" s="200"/>
      <c r="E10" s="190">
        <v>30000</v>
      </c>
      <c r="F10" s="191"/>
      <c r="G10" s="192"/>
      <c r="L10" s="196" t="s">
        <v>5</v>
      </c>
      <c r="M10" s="189">
        <f>E13-M36</f>
        <v>34990</v>
      </c>
      <c r="N10" s="189"/>
    </row>
    <row r="11" spans="1:14" ht="17.25" customHeight="1">
      <c r="A11" s="4"/>
      <c r="B11" s="196"/>
      <c r="C11" s="199" t="s">
        <v>8</v>
      </c>
      <c r="D11" s="200"/>
      <c r="E11" s="190">
        <v>5000</v>
      </c>
      <c r="F11" s="191"/>
      <c r="G11" s="192"/>
      <c r="L11" s="196"/>
      <c r="M11" s="189"/>
      <c r="N11" s="189"/>
    </row>
    <row r="12" spans="1:14" ht="19.5" customHeight="1">
      <c r="A12" s="4"/>
      <c r="B12" s="196"/>
      <c r="C12" s="199" t="s">
        <v>9</v>
      </c>
      <c r="D12" s="200"/>
      <c r="E12" s="190">
        <v>0</v>
      </c>
      <c r="F12" s="191"/>
      <c r="G12" s="192"/>
      <c r="L12" s="196"/>
      <c r="M12" s="189"/>
      <c r="N12" s="189"/>
    </row>
    <row r="13" spans="1:14" ht="18.75" customHeight="1">
      <c r="A13" s="4"/>
      <c r="B13" s="196"/>
      <c r="C13" s="197" t="s">
        <v>10</v>
      </c>
      <c r="D13" s="198"/>
      <c r="E13" s="193">
        <f>SUM(E10:E12)</f>
        <v>35000</v>
      </c>
      <c r="F13" s="194"/>
      <c r="G13" s="195"/>
      <c r="L13" s="196"/>
      <c r="M13" s="189"/>
      <c r="N13" s="189"/>
    </row>
    <row r="14" spans="1:14" ht="8.25" customHeight="1">
      <c r="A14" s="4"/>
      <c r="F14" s="13"/>
    </row>
    <row r="15" spans="1:14" ht="22.5" customHeight="1">
      <c r="A15" s="4"/>
      <c r="B15" s="182" t="s">
        <v>52</v>
      </c>
      <c r="C15" s="183"/>
      <c r="D15" s="183"/>
      <c r="E15" s="183"/>
      <c r="F15" s="183"/>
      <c r="G15" s="183"/>
      <c r="H15" s="183"/>
      <c r="I15" s="183"/>
      <c r="J15" s="183"/>
      <c r="K15" s="183"/>
      <c r="L15" s="184"/>
      <c r="M15" s="74"/>
    </row>
    <row r="16" spans="1:14" ht="5.25" customHeight="1"/>
    <row r="17" spans="1:18" ht="20.25" customHeight="1">
      <c r="A17" s="4"/>
      <c r="B17" s="82" t="s">
        <v>11</v>
      </c>
      <c r="C17" s="82" t="s">
        <v>12</v>
      </c>
      <c r="D17" s="83" t="s">
        <v>47</v>
      </c>
      <c r="E17" s="84" t="s">
        <v>1</v>
      </c>
      <c r="F17" s="85"/>
      <c r="G17" s="82" t="s">
        <v>19</v>
      </c>
      <c r="H17" s="82" t="s">
        <v>12</v>
      </c>
      <c r="I17" s="83" t="s">
        <v>47</v>
      </c>
      <c r="J17" s="86" t="s">
        <v>1</v>
      </c>
      <c r="K17" s="86"/>
      <c r="L17" s="82" t="s">
        <v>20</v>
      </c>
      <c r="M17" s="82" t="s">
        <v>12</v>
      </c>
      <c r="N17" s="83" t="s">
        <v>47</v>
      </c>
      <c r="O17" s="17" t="s">
        <v>1</v>
      </c>
    </row>
    <row r="18" spans="1:18" ht="15.95" customHeight="1">
      <c r="A18" s="4"/>
      <c r="B18" s="174" t="s">
        <v>13</v>
      </c>
      <c r="C18" s="175">
        <v>0</v>
      </c>
      <c r="D18" s="176" t="s">
        <v>46</v>
      </c>
      <c r="E18" s="76">
        <f t="shared" ref="E18:E24" si="0">IF(D18="نعم",C18,0)</f>
        <v>0</v>
      </c>
      <c r="F18" s="75"/>
      <c r="G18" s="174" t="s">
        <v>34</v>
      </c>
      <c r="H18" s="175">
        <v>0</v>
      </c>
      <c r="I18" s="176" t="s">
        <v>46</v>
      </c>
      <c r="J18" s="18">
        <f t="shared" ref="J18:J24" si="1">IF(I18="نعم",H18,0)</f>
        <v>0</v>
      </c>
      <c r="L18" s="174" t="s">
        <v>38</v>
      </c>
      <c r="M18" s="175">
        <v>0</v>
      </c>
      <c r="N18" s="176" t="s">
        <v>45</v>
      </c>
      <c r="O18" s="18">
        <f t="shared" ref="O18:O25" si="2">IF(N18="نعم",M18,0)</f>
        <v>0</v>
      </c>
    </row>
    <row r="19" spans="1:18" ht="15.95" customHeight="1">
      <c r="A19" s="4"/>
      <c r="B19" s="174" t="s">
        <v>14</v>
      </c>
      <c r="C19" s="175">
        <v>0</v>
      </c>
      <c r="D19" s="176" t="s">
        <v>46</v>
      </c>
      <c r="E19" s="76">
        <f t="shared" si="0"/>
        <v>0</v>
      </c>
      <c r="F19" s="75"/>
      <c r="G19" s="174" t="s">
        <v>35</v>
      </c>
      <c r="H19" s="175">
        <v>0</v>
      </c>
      <c r="I19" s="176" t="s">
        <v>45</v>
      </c>
      <c r="J19" s="5">
        <f t="shared" si="1"/>
        <v>0</v>
      </c>
      <c r="L19" s="174" t="s">
        <v>39</v>
      </c>
      <c r="M19" s="175">
        <v>0</v>
      </c>
      <c r="N19" s="176" t="s">
        <v>45</v>
      </c>
      <c r="O19" s="18">
        <f t="shared" si="2"/>
        <v>0</v>
      </c>
    </row>
    <row r="20" spans="1:18" ht="15.75" customHeight="1">
      <c r="A20" s="4"/>
      <c r="B20" s="174" t="s">
        <v>15</v>
      </c>
      <c r="C20" s="175">
        <v>0</v>
      </c>
      <c r="D20" s="176" t="s">
        <v>46</v>
      </c>
      <c r="E20" s="76">
        <f t="shared" si="0"/>
        <v>0</v>
      </c>
      <c r="F20" s="75"/>
      <c r="G20" s="174" t="s">
        <v>36</v>
      </c>
      <c r="H20" s="175">
        <v>0</v>
      </c>
      <c r="I20" s="176" t="s">
        <v>45</v>
      </c>
      <c r="J20" s="5">
        <f t="shared" si="1"/>
        <v>0</v>
      </c>
      <c r="L20" s="174" t="s">
        <v>40</v>
      </c>
      <c r="M20" s="175">
        <v>0</v>
      </c>
      <c r="N20" s="176" t="s">
        <v>46</v>
      </c>
      <c r="O20" s="18">
        <f t="shared" si="2"/>
        <v>0</v>
      </c>
    </row>
    <row r="21" spans="1:18" ht="15.75" customHeight="1">
      <c r="A21" s="4"/>
      <c r="B21" s="174" t="s">
        <v>16</v>
      </c>
      <c r="C21" s="175">
        <v>0</v>
      </c>
      <c r="D21" s="176" t="s">
        <v>46</v>
      </c>
      <c r="E21" s="76">
        <f t="shared" si="0"/>
        <v>0</v>
      </c>
      <c r="F21" s="75"/>
      <c r="G21" s="174" t="s">
        <v>37</v>
      </c>
      <c r="H21" s="175">
        <v>0</v>
      </c>
      <c r="I21" s="176" t="s">
        <v>45</v>
      </c>
      <c r="J21" s="5">
        <f t="shared" si="1"/>
        <v>0</v>
      </c>
      <c r="L21" s="174" t="s">
        <v>41</v>
      </c>
      <c r="M21" s="175">
        <v>0</v>
      </c>
      <c r="N21" s="176" t="s">
        <v>45</v>
      </c>
      <c r="O21" s="18">
        <f t="shared" si="2"/>
        <v>0</v>
      </c>
    </row>
    <row r="22" spans="1:18" ht="15.75" customHeight="1">
      <c r="A22" s="4"/>
      <c r="B22" s="174" t="s">
        <v>17</v>
      </c>
      <c r="C22" s="175">
        <v>0</v>
      </c>
      <c r="D22" s="176" t="s">
        <v>45</v>
      </c>
      <c r="E22" s="76">
        <f t="shared" si="0"/>
        <v>0</v>
      </c>
      <c r="F22" s="75"/>
      <c r="G22" s="174" t="s">
        <v>18</v>
      </c>
      <c r="H22" s="175">
        <v>0</v>
      </c>
      <c r="I22" s="176" t="s">
        <v>45</v>
      </c>
      <c r="J22" s="5">
        <f t="shared" si="1"/>
        <v>0</v>
      </c>
      <c r="L22" s="174" t="s">
        <v>18</v>
      </c>
      <c r="M22" s="175">
        <v>0</v>
      </c>
      <c r="N22" s="176" t="s">
        <v>45</v>
      </c>
      <c r="O22" s="18">
        <f t="shared" si="2"/>
        <v>0</v>
      </c>
    </row>
    <row r="23" spans="1:18" ht="15.75" customHeight="1">
      <c r="A23" s="4"/>
      <c r="B23" s="174" t="s">
        <v>78</v>
      </c>
      <c r="C23" s="175">
        <v>0</v>
      </c>
      <c r="D23" s="176" t="s">
        <v>45</v>
      </c>
      <c r="E23" s="76">
        <f t="shared" si="0"/>
        <v>0</v>
      </c>
      <c r="F23" s="75"/>
      <c r="G23" s="174" t="s">
        <v>18</v>
      </c>
      <c r="H23" s="175">
        <v>0</v>
      </c>
      <c r="I23" s="176" t="s">
        <v>45</v>
      </c>
      <c r="J23" s="5">
        <f t="shared" si="1"/>
        <v>0</v>
      </c>
      <c r="L23" s="174" t="s">
        <v>18</v>
      </c>
      <c r="M23" s="175">
        <v>0</v>
      </c>
      <c r="N23" s="176" t="s">
        <v>45</v>
      </c>
      <c r="O23" s="18">
        <f t="shared" si="2"/>
        <v>0</v>
      </c>
    </row>
    <row r="24" spans="1:18" ht="15.75" customHeight="1">
      <c r="A24" s="4"/>
      <c r="B24" s="174" t="s">
        <v>18</v>
      </c>
      <c r="C24" s="175">
        <v>0</v>
      </c>
      <c r="D24" s="176" t="s">
        <v>45</v>
      </c>
      <c r="E24" s="76">
        <f t="shared" si="0"/>
        <v>0</v>
      </c>
      <c r="F24" s="75"/>
      <c r="G24" s="174" t="s">
        <v>18</v>
      </c>
      <c r="H24" s="175">
        <v>0</v>
      </c>
      <c r="I24" s="176" t="s">
        <v>45</v>
      </c>
      <c r="J24" s="5">
        <f t="shared" si="1"/>
        <v>0</v>
      </c>
      <c r="L24" s="174" t="s">
        <v>18</v>
      </c>
      <c r="M24" s="175">
        <v>0</v>
      </c>
      <c r="N24" s="176" t="s">
        <v>45</v>
      </c>
      <c r="O24" s="18">
        <f t="shared" si="2"/>
        <v>0</v>
      </c>
    </row>
    <row r="25" spans="1:18" ht="15.75" customHeight="1">
      <c r="A25" s="4"/>
      <c r="B25" s="174" t="s">
        <v>18</v>
      </c>
      <c r="C25" s="175">
        <v>0</v>
      </c>
      <c r="D25" s="176" t="s">
        <v>45</v>
      </c>
      <c r="E25" s="76">
        <f>IF(D25="نعم",C25,0)</f>
        <v>0</v>
      </c>
      <c r="F25" s="75"/>
      <c r="G25" s="174" t="s">
        <v>18</v>
      </c>
      <c r="H25" s="175">
        <v>0</v>
      </c>
      <c r="I25" s="176" t="s">
        <v>45</v>
      </c>
      <c r="J25" s="5">
        <f>IF(I25="نعم",H25,0)</f>
        <v>0</v>
      </c>
      <c r="L25" s="174" t="s">
        <v>18</v>
      </c>
      <c r="M25" s="175">
        <v>0</v>
      </c>
      <c r="N25" s="176" t="s">
        <v>45</v>
      </c>
      <c r="O25" s="18">
        <f t="shared" si="2"/>
        <v>0</v>
      </c>
    </row>
    <row r="26" spans="1:18" ht="19.5" customHeight="1">
      <c r="A26" s="4"/>
      <c r="B26" s="82" t="s">
        <v>26</v>
      </c>
      <c r="C26" s="167">
        <f>SUBTOTAL(109,Table1[التكاليف])</f>
        <v>0</v>
      </c>
      <c r="D26" s="88">
        <f>SUM(Table1[Column1])</f>
        <v>0</v>
      </c>
      <c r="E26" s="166"/>
      <c r="F26" s="86"/>
      <c r="G26" s="82" t="s">
        <v>26</v>
      </c>
      <c r="H26" s="167">
        <f>SUBTOTAL(109,Table2[التكاليف])</f>
        <v>0</v>
      </c>
      <c r="I26" s="88">
        <f>SUM(Table2[Column1])</f>
        <v>0</v>
      </c>
      <c r="J26" s="86"/>
      <c r="K26" s="86"/>
      <c r="L26" s="82" t="s">
        <v>26</v>
      </c>
      <c r="M26" s="167">
        <f>SUBTOTAL(109,Table4[التكاليف])</f>
        <v>0</v>
      </c>
      <c r="N26" s="88">
        <f>SUM(Table4[Column1])</f>
        <v>0</v>
      </c>
    </row>
    <row r="27" spans="1:18" ht="15.75" customHeight="1">
      <c r="A27" s="4"/>
      <c r="B27" s="19"/>
      <c r="C27" s="19"/>
      <c r="D27" s="20"/>
    </row>
    <row r="28" spans="1:18" ht="20.25" customHeight="1">
      <c r="A28" s="4"/>
      <c r="B28" s="82" t="s">
        <v>22</v>
      </c>
      <c r="C28" s="82" t="s">
        <v>12</v>
      </c>
      <c r="D28" s="83" t="s">
        <v>47</v>
      </c>
      <c r="E28" s="86" t="s">
        <v>1</v>
      </c>
      <c r="F28" s="86"/>
      <c r="G28" s="82" t="s">
        <v>21</v>
      </c>
      <c r="H28" s="82" t="s">
        <v>12</v>
      </c>
      <c r="I28" s="83" t="s">
        <v>47</v>
      </c>
      <c r="J28" s="87" t="s">
        <v>1</v>
      </c>
      <c r="K28" s="86"/>
      <c r="L28" s="82" t="s">
        <v>23</v>
      </c>
      <c r="M28" s="82" t="s">
        <v>12</v>
      </c>
      <c r="N28" s="21"/>
      <c r="O28" s="22"/>
      <c r="P28" s="179" t="s">
        <v>48</v>
      </c>
      <c r="Q28" s="180"/>
      <c r="R28" s="181"/>
    </row>
    <row r="29" spans="1:18" ht="15.75" customHeight="1">
      <c r="A29" s="4"/>
      <c r="B29" s="174" t="s">
        <v>42</v>
      </c>
      <c r="C29" s="175">
        <v>0</v>
      </c>
      <c r="D29" s="176" t="s">
        <v>46</v>
      </c>
      <c r="E29" s="18">
        <f t="shared" ref="E29:E35" si="3">IF(D29="نعم",C29,0)</f>
        <v>0</v>
      </c>
      <c r="G29" s="174" t="s">
        <v>27</v>
      </c>
      <c r="H29" s="175">
        <v>0</v>
      </c>
      <c r="I29" s="176" t="s">
        <v>46</v>
      </c>
      <c r="J29" s="18">
        <f t="shared" ref="J29:J40" si="4">IF(I29="نعم",H29,0)</f>
        <v>0</v>
      </c>
      <c r="L29" s="79" t="s">
        <v>21</v>
      </c>
      <c r="M29" s="80">
        <f>Table3[[#Totals],[ضرروية؟]]</f>
        <v>0</v>
      </c>
    </row>
    <row r="30" spans="1:18" ht="15.75" customHeight="1">
      <c r="A30" s="4"/>
      <c r="B30" s="174" t="s">
        <v>15</v>
      </c>
      <c r="C30" s="175">
        <v>0</v>
      </c>
      <c r="D30" s="176" t="s">
        <v>46</v>
      </c>
      <c r="E30" s="18">
        <f t="shared" si="3"/>
        <v>0</v>
      </c>
      <c r="G30" s="174" t="s">
        <v>28</v>
      </c>
      <c r="H30" s="175">
        <v>0</v>
      </c>
      <c r="I30" s="176" t="s">
        <v>46</v>
      </c>
      <c r="J30" s="18">
        <f t="shared" si="4"/>
        <v>0</v>
      </c>
      <c r="L30" s="79" t="s">
        <v>11</v>
      </c>
      <c r="M30" s="80">
        <f>Table1[[#Totals],[ضرروية؟]]</f>
        <v>0</v>
      </c>
    </row>
    <row r="31" spans="1:18" ht="15.75" customHeight="1">
      <c r="A31" s="4"/>
      <c r="B31" s="174" t="s">
        <v>43</v>
      </c>
      <c r="C31" s="175">
        <v>0</v>
      </c>
      <c r="D31" s="176" t="s">
        <v>46</v>
      </c>
      <c r="E31" s="18">
        <f t="shared" si="3"/>
        <v>0</v>
      </c>
      <c r="G31" s="174" t="s">
        <v>29</v>
      </c>
      <c r="H31" s="175">
        <v>0</v>
      </c>
      <c r="I31" s="176" t="s">
        <v>46</v>
      </c>
      <c r="J31" s="18">
        <f t="shared" si="4"/>
        <v>0</v>
      </c>
      <c r="L31" s="79" t="s">
        <v>22</v>
      </c>
      <c r="M31" s="80">
        <f>Table8[[#Totals],[ضرروية؟]]</f>
        <v>0</v>
      </c>
    </row>
    <row r="32" spans="1:18" ht="15.75" customHeight="1">
      <c r="A32" s="4"/>
      <c r="B32" s="174" t="s">
        <v>44</v>
      </c>
      <c r="C32" s="175">
        <v>0</v>
      </c>
      <c r="D32" s="176" t="s">
        <v>46</v>
      </c>
      <c r="E32" s="18">
        <f t="shared" si="3"/>
        <v>0</v>
      </c>
      <c r="G32" s="174" t="s">
        <v>30</v>
      </c>
      <c r="H32" s="175">
        <v>0</v>
      </c>
      <c r="I32" s="176" t="s">
        <v>46</v>
      </c>
      <c r="J32" s="18">
        <f t="shared" si="4"/>
        <v>0</v>
      </c>
      <c r="L32" s="79" t="s">
        <v>20</v>
      </c>
      <c r="M32" s="80">
        <f>Table4[[#Totals],[ضرروية؟]]</f>
        <v>0</v>
      </c>
    </row>
    <row r="33" spans="1:14" ht="15.75" customHeight="1">
      <c r="A33" s="4"/>
      <c r="B33" s="174" t="s">
        <v>18</v>
      </c>
      <c r="C33" s="175">
        <v>0</v>
      </c>
      <c r="D33" s="176" t="s">
        <v>45</v>
      </c>
      <c r="E33" s="18">
        <f t="shared" si="3"/>
        <v>0</v>
      </c>
      <c r="G33" s="174" t="s">
        <v>31</v>
      </c>
      <c r="H33" s="175">
        <v>0</v>
      </c>
      <c r="I33" s="176" t="s">
        <v>46</v>
      </c>
      <c r="J33" s="18">
        <f t="shared" si="4"/>
        <v>0</v>
      </c>
      <c r="L33" s="79" t="s">
        <v>19</v>
      </c>
      <c r="M33" s="80">
        <f>Table2[[#Totals],[ضرروية؟]]</f>
        <v>0</v>
      </c>
    </row>
    <row r="34" spans="1:14" ht="15.75" customHeight="1">
      <c r="A34" s="4"/>
      <c r="B34" s="174" t="s">
        <v>18</v>
      </c>
      <c r="C34" s="175">
        <v>0</v>
      </c>
      <c r="D34" s="176" t="s">
        <v>45</v>
      </c>
      <c r="E34" s="18">
        <f t="shared" si="3"/>
        <v>0</v>
      </c>
      <c r="G34" s="174" t="s">
        <v>32</v>
      </c>
      <c r="H34" s="175">
        <v>0</v>
      </c>
      <c r="I34" s="176" t="s">
        <v>45</v>
      </c>
      <c r="J34" s="18">
        <f t="shared" si="4"/>
        <v>0</v>
      </c>
      <c r="L34" s="77" t="s">
        <v>26</v>
      </c>
      <c r="M34" s="81">
        <f>SUBTOTAL(109,Table46[التكاليف])</f>
        <v>0</v>
      </c>
    </row>
    <row r="35" spans="1:14" ht="15.75" customHeight="1">
      <c r="A35" s="4"/>
      <c r="B35" s="174" t="s">
        <v>18</v>
      </c>
      <c r="C35" s="175">
        <v>0</v>
      </c>
      <c r="D35" s="176" t="s">
        <v>45</v>
      </c>
      <c r="E35" s="18">
        <f t="shared" si="3"/>
        <v>0</v>
      </c>
      <c r="G35" s="174" t="s">
        <v>33</v>
      </c>
      <c r="H35" s="175">
        <v>0</v>
      </c>
      <c r="I35" s="176" t="s">
        <v>45</v>
      </c>
      <c r="J35" s="18">
        <f t="shared" si="4"/>
        <v>0</v>
      </c>
    </row>
    <row r="36" spans="1:14" ht="15.75" customHeight="1">
      <c r="A36" s="4"/>
      <c r="B36" s="77" t="s">
        <v>26</v>
      </c>
      <c r="C36" s="81">
        <f>SUBTOTAL(109,Table8[التكاليف])</f>
        <v>0</v>
      </c>
      <c r="D36" s="78">
        <f>SUM(Table8[Column1])</f>
        <v>0</v>
      </c>
      <c r="G36" s="174" t="s">
        <v>18</v>
      </c>
      <c r="H36" s="175">
        <v>0</v>
      </c>
      <c r="I36" s="176" t="s">
        <v>45</v>
      </c>
      <c r="J36" s="18">
        <f t="shared" si="4"/>
        <v>0</v>
      </c>
      <c r="L36" s="187" t="s">
        <v>24</v>
      </c>
      <c r="M36" s="185">
        <f>SUM(Table1[[#Totals],[التكاليف]],Table2[[#Totals],[التكاليف]],Table4[[#Totals],[التكاليف]],Table8[[#Totals],[التكاليف]],Table3[[#Totals],[التكاليف]])</f>
        <v>10</v>
      </c>
      <c r="N36" s="185"/>
    </row>
    <row r="37" spans="1:14" ht="15.75" customHeight="1">
      <c r="A37" s="4"/>
      <c r="D37" s="20"/>
      <c r="G37" s="174" t="s">
        <v>18</v>
      </c>
      <c r="H37" s="175">
        <v>0</v>
      </c>
      <c r="I37" s="176" t="s">
        <v>45</v>
      </c>
      <c r="J37" s="18">
        <f t="shared" si="4"/>
        <v>0</v>
      </c>
      <c r="L37" s="187"/>
      <c r="M37" s="185"/>
      <c r="N37" s="185"/>
    </row>
    <row r="38" spans="1:14" ht="15.75" customHeight="1" thickBot="1">
      <c r="A38" s="4"/>
      <c r="G38" s="174" t="s">
        <v>18</v>
      </c>
      <c r="H38" s="175">
        <v>0</v>
      </c>
      <c r="I38" s="176" t="s">
        <v>45</v>
      </c>
      <c r="J38" s="18">
        <f>IF(I38="نعم",H38,0)</f>
        <v>0</v>
      </c>
      <c r="L38" s="188"/>
      <c r="M38" s="186"/>
      <c r="N38" s="186"/>
    </row>
    <row r="39" spans="1:14" ht="15.75" customHeight="1" thickBot="1">
      <c r="A39" s="4"/>
      <c r="D39" s="19"/>
      <c r="G39" s="174" t="s">
        <v>18</v>
      </c>
      <c r="H39" s="175">
        <v>0</v>
      </c>
      <c r="I39" s="176" t="s">
        <v>45</v>
      </c>
      <c r="J39" s="18">
        <f t="shared" si="4"/>
        <v>0</v>
      </c>
      <c r="K39" s="24"/>
      <c r="L39" s="213" t="s">
        <v>25</v>
      </c>
      <c r="M39" s="212">
        <f>SUM(M36-Table46[[#Totals],[التكاليف]])</f>
        <v>10</v>
      </c>
      <c r="N39" s="212"/>
    </row>
    <row r="40" spans="1:14" ht="15.75" customHeight="1">
      <c r="A40" s="4"/>
      <c r="G40" s="174" t="s">
        <v>18</v>
      </c>
      <c r="H40" s="175">
        <v>10</v>
      </c>
      <c r="I40" s="176" t="s">
        <v>45</v>
      </c>
      <c r="J40" s="18">
        <f t="shared" si="4"/>
        <v>0</v>
      </c>
      <c r="L40" s="214"/>
      <c r="M40" s="185"/>
      <c r="N40" s="185"/>
    </row>
    <row r="41" spans="1:14" ht="15.75" customHeight="1" thickBot="1">
      <c r="A41" s="4"/>
      <c r="D41" s="20"/>
      <c r="G41" s="77" t="s">
        <v>26</v>
      </c>
      <c r="H41" s="81">
        <f>SUBTOTAL(109,Table3[التكاليف])</f>
        <v>10</v>
      </c>
      <c r="I41" s="78">
        <f>SUM(Table3[Column1])</f>
        <v>0</v>
      </c>
      <c r="L41" s="215"/>
      <c r="M41" s="186"/>
      <c r="N41" s="186"/>
    </row>
    <row r="42" spans="1:14" ht="15.75" customHeight="1">
      <c r="A42" s="4"/>
      <c r="D42" s="20"/>
    </row>
    <row r="43" spans="1:14" ht="15.75" customHeight="1">
      <c r="A43" s="4"/>
      <c r="D43" s="20"/>
    </row>
    <row r="44" spans="1:14" ht="15.75" customHeight="1">
      <c r="A44" s="4"/>
      <c r="B44" s="19"/>
      <c r="C44" s="19"/>
      <c r="D44" s="20"/>
      <c r="J44" s="1"/>
    </row>
    <row r="45" spans="1:14" ht="15.75" customHeight="1">
      <c r="A45" s="4"/>
      <c r="B45" s="16"/>
      <c r="C45" s="16"/>
      <c r="I45" s="10"/>
      <c r="J45" s="25"/>
    </row>
    <row r="46" spans="1:14" ht="15.75" customHeight="1">
      <c r="A46" s="4"/>
      <c r="B46" s="23"/>
      <c r="C46" s="25"/>
      <c r="D46" s="19"/>
      <c r="G46" s="19"/>
      <c r="I46" s="26"/>
      <c r="J46" s="19"/>
    </row>
    <row r="47" spans="1:14" ht="15.75" customHeight="1">
      <c r="A47" s="4"/>
      <c r="B47" s="16"/>
      <c r="C47" s="25"/>
      <c r="D47" s="16"/>
      <c r="I47" s="26"/>
    </row>
    <row r="48" spans="1:14" ht="15.75" customHeight="1">
      <c r="A48" s="4"/>
      <c r="D48" s="25"/>
      <c r="I48" s="26"/>
    </row>
    <row r="49" spans="1:10" ht="15.75" customHeight="1">
      <c r="A49" s="4"/>
      <c r="D49" s="25"/>
      <c r="F49" s="19"/>
      <c r="G49" s="23"/>
      <c r="I49" s="26"/>
      <c r="J49" s="1"/>
    </row>
    <row r="50" spans="1:10" ht="15.75" customHeight="1">
      <c r="A50" s="4"/>
      <c r="B50" s="23"/>
      <c r="C50" s="25"/>
      <c r="E50" s="16"/>
      <c r="F50" s="19"/>
      <c r="I50" s="10"/>
    </row>
    <row r="51" spans="1:10" ht="15.75" customHeight="1">
      <c r="A51" s="4"/>
      <c r="B51" s="23"/>
      <c r="C51" s="25"/>
      <c r="E51" s="1"/>
      <c r="F51" s="19"/>
      <c r="H51" s="19"/>
      <c r="I51" s="19"/>
    </row>
    <row r="52" spans="1:10" ht="15.75" customHeight="1">
      <c r="A52" s="4"/>
      <c r="B52" s="23"/>
      <c r="C52" s="25"/>
      <c r="D52" s="25"/>
      <c r="E52" s="25"/>
      <c r="I52" s="27"/>
    </row>
    <row r="53" spans="1:10" ht="15.75" customHeight="1">
      <c r="A53" s="4"/>
      <c r="B53" s="23"/>
      <c r="C53" s="25"/>
      <c r="D53" s="25"/>
      <c r="I53" s="28"/>
    </row>
    <row r="54" spans="1:10" ht="15.75" customHeight="1">
      <c r="A54" s="4"/>
      <c r="B54" s="23"/>
      <c r="C54" s="25"/>
      <c r="D54" s="25"/>
      <c r="F54" s="19"/>
      <c r="G54" s="23"/>
      <c r="H54" s="25"/>
      <c r="I54" s="25"/>
      <c r="J54" s="1"/>
    </row>
    <row r="55" spans="1:10" ht="15.75" customHeight="1">
      <c r="A55" s="4"/>
      <c r="B55" s="16"/>
      <c r="C55" s="25"/>
      <c r="D55" s="25"/>
      <c r="E55" s="1"/>
      <c r="F55" s="19"/>
      <c r="G55" s="16"/>
      <c r="J55" s="25"/>
    </row>
    <row r="56" spans="1:10" ht="15.75" customHeight="1">
      <c r="A56" s="4"/>
      <c r="B56" s="19"/>
      <c r="C56" s="19"/>
      <c r="D56" s="25"/>
      <c r="E56" s="1"/>
      <c r="F56" s="19"/>
      <c r="G56" s="19"/>
      <c r="J56" s="19"/>
    </row>
    <row r="57" spans="1:10" ht="15.75" customHeight="1">
      <c r="A57" s="4"/>
      <c r="B57" s="16"/>
      <c r="C57" s="16"/>
      <c r="D57" s="25"/>
      <c r="E57" s="1"/>
      <c r="F57" s="19"/>
      <c r="G57" s="16"/>
      <c r="J57" s="16"/>
    </row>
    <row r="58" spans="1:10" ht="15.75" customHeight="1">
      <c r="A58" s="4"/>
      <c r="B58" s="23"/>
      <c r="C58" s="25"/>
      <c r="D58" s="19"/>
      <c r="E58" s="1"/>
      <c r="F58" s="19"/>
      <c r="G58" s="23"/>
      <c r="J58" s="1"/>
    </row>
    <row r="59" spans="1:10" ht="15.75" customHeight="1">
      <c r="A59" s="4"/>
      <c r="B59" s="23"/>
      <c r="C59" s="25"/>
      <c r="D59" s="16"/>
      <c r="E59" s="1"/>
      <c r="F59" s="19"/>
      <c r="G59" s="23"/>
      <c r="H59" s="25"/>
      <c r="I59" s="25"/>
      <c r="J59" s="1"/>
    </row>
    <row r="60" spans="1:10" ht="15.75" customHeight="1">
      <c r="A60" s="4"/>
      <c r="B60" s="23"/>
      <c r="C60" s="25"/>
      <c r="D60" s="25"/>
      <c r="E60" s="25"/>
      <c r="F60" s="19"/>
      <c r="G60" s="23"/>
      <c r="H60" s="25"/>
      <c r="I60" s="25"/>
      <c r="J60" s="1"/>
    </row>
    <row r="61" spans="1:10" ht="15.75" customHeight="1">
      <c r="A61" s="4"/>
      <c r="B61" s="23"/>
      <c r="C61" s="25"/>
      <c r="D61" s="25"/>
      <c r="E61" s="19"/>
      <c r="F61" s="19"/>
      <c r="G61" s="23"/>
      <c r="H61" s="19"/>
      <c r="I61" s="19"/>
      <c r="J61" s="1"/>
    </row>
    <row r="62" spans="1:10" ht="15.75" customHeight="1">
      <c r="A62" s="4"/>
      <c r="B62" s="23"/>
      <c r="C62" s="25"/>
      <c r="D62" s="25"/>
      <c r="E62" s="16"/>
      <c r="F62" s="19"/>
      <c r="G62" s="16"/>
      <c r="H62" s="16"/>
      <c r="I62" s="16"/>
      <c r="J62" s="25"/>
    </row>
    <row r="63" spans="1:10" ht="15.75" customHeight="1">
      <c r="A63" s="4"/>
      <c r="B63" s="23"/>
      <c r="C63" s="25"/>
      <c r="D63" s="25"/>
      <c r="E63" s="1"/>
      <c r="F63" s="4"/>
      <c r="G63" s="29"/>
      <c r="H63" s="25"/>
      <c r="I63" s="25"/>
      <c r="J63" s="29"/>
    </row>
    <row r="64" spans="1:10" ht="15.75" customHeight="1">
      <c r="A64" s="4"/>
      <c r="B64" s="23"/>
      <c r="C64" s="25"/>
      <c r="D64" s="25"/>
      <c r="E64" s="1"/>
      <c r="F64" s="4"/>
      <c r="H64" s="25"/>
      <c r="I64" s="25"/>
    </row>
    <row r="65" spans="1:9" ht="15.75" customHeight="1">
      <c r="A65" s="4"/>
      <c r="B65" s="16"/>
      <c r="C65" s="25"/>
      <c r="D65" s="25"/>
      <c r="E65" s="1"/>
      <c r="F65" s="4"/>
      <c r="H65" s="25"/>
      <c r="I65" s="25"/>
    </row>
    <row r="66" spans="1:9" ht="15.75" customHeight="1">
      <c r="A66" s="4"/>
      <c r="D66" s="25"/>
      <c r="E66" s="1"/>
      <c r="F66" s="4"/>
      <c r="H66" s="25"/>
      <c r="I66" s="25"/>
    </row>
    <row r="67" spans="1:9" ht="15.75" customHeight="1">
      <c r="A67" s="4"/>
      <c r="D67" s="25"/>
      <c r="E67" s="1"/>
      <c r="F67" s="4"/>
      <c r="H67" s="25"/>
      <c r="I67" s="25"/>
    </row>
    <row r="68" spans="1:9" ht="15.75" customHeight="1">
      <c r="E68" s="1"/>
      <c r="F68" s="4"/>
      <c r="H68" s="29"/>
      <c r="I68" s="29"/>
    </row>
    <row r="69" spans="1:9">
      <c r="E69" s="1"/>
      <c r="F69" s="4"/>
    </row>
    <row r="70" spans="1:9">
      <c r="E70" s="25"/>
    </row>
  </sheetData>
  <sheetProtection algorithmName="SHA-512" hashValue="8Ek+ZDVrTh7zTVNQ5oht42yISWjz0LOPCLaKIwuFw2JLLjX14KFAsLVKEz7jN/HSk9jKgJCQ2EfPAeSVQkfS/A==" saltValue="JFi10j+gFVRbQzau9auHOA==" spinCount="100000" sheet="1" objects="1" scenarios="1"/>
  <mergeCells count="24">
    <mergeCell ref="B4:H4"/>
    <mergeCell ref="B8:H8"/>
    <mergeCell ref="M39:N41"/>
    <mergeCell ref="L39:L41"/>
    <mergeCell ref="C12:D12"/>
    <mergeCell ref="B9:D9"/>
    <mergeCell ref="B10:B13"/>
    <mergeCell ref="C11:D11"/>
    <mergeCell ref="I3:N3"/>
    <mergeCell ref="P28:R28"/>
    <mergeCell ref="B15:L15"/>
    <mergeCell ref="M36:N38"/>
    <mergeCell ref="L36:L38"/>
    <mergeCell ref="M10:N13"/>
    <mergeCell ref="E10:G10"/>
    <mergeCell ref="E11:G11"/>
    <mergeCell ref="E12:G12"/>
    <mergeCell ref="E13:G13"/>
    <mergeCell ref="L10:L13"/>
    <mergeCell ref="C13:D13"/>
    <mergeCell ref="C10:D10"/>
    <mergeCell ref="B6:H6"/>
    <mergeCell ref="K4:L6"/>
    <mergeCell ref="M4:N6"/>
  </mergeCells>
  <phoneticPr fontId="33" type="noConversion"/>
  <conditionalFormatting sqref="A5:J6">
    <cfRule type="expression" dxfId="6" priority="1">
      <formula>CELL("protect",A5)=0</formula>
    </cfRule>
  </conditionalFormatting>
  <conditionalFormatting sqref="A1:XFD2 A3:H3 O3:XFD6 A4:K4 M4 A7:XFD1048576">
    <cfRule type="expression" dxfId="5" priority="2">
      <formula>CELL("protect",A1)=0</formula>
    </cfRule>
  </conditionalFormatting>
  <conditionalFormatting sqref="J44:J45 E55:E60 E51:E52 E63:E70 J49 J54:J55 J58:J62">
    <cfRule type="iconSet" priority="3">
      <iconSet iconSet="3Signs">
        <cfvo type="percent" val="0"/>
        <cfvo type="num" val="-20"/>
        <cfvo type="num" val="0"/>
      </iconSet>
    </cfRule>
  </conditionalFormatting>
  <dataValidations count="2">
    <dataValidation type="list" allowBlank="1" showInputMessage="1" showErrorMessage="1" sqref="N18:N25 D29:D35 I18:I25 D18:D25 I29:I40" xr:uid="{00000000-0002-0000-0200-000000000000}">
      <formula1>YesNo</formula1>
    </dataValidation>
    <dataValidation type="list" allowBlank="1" showInputMessage="1" showErrorMessage="1" sqref="M4" xr:uid="{00000000-0002-0000-0200-000001000000}">
      <formula1>Months</formula1>
    </dataValidation>
  </dataValidations>
  <hyperlinks>
    <hyperlink ref="B8:H8" location="Actual!A1" display="P املأ هذه الصفحة في بداية الشهر مع تخطيط الميزانية والتوقعات الخاصة بك" xr:uid="{765EC270-4C4F-4E2F-84C9-3C2EA2079E7A}"/>
  </hyperlinks>
  <pageMargins left="0.5" right="0.5" top="0.5" bottom="0.5" header="0.5" footer="0.5"/>
  <pageSetup scale="65" orientation="portrait" horizontalDpi="4294967292" r:id="rId1"/>
  <headerFooter alignWithMargins="0"/>
  <legacyDrawing r:id="rId2"/>
  <tableParts count="6"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92"/>
  <sheetViews>
    <sheetView rightToLeft="1" tabSelected="1" zoomScaleNormal="100" workbookViewId="0">
      <selection activeCell="B1" sqref="B1"/>
    </sheetView>
  </sheetViews>
  <sheetFormatPr defaultRowHeight="12.75"/>
  <cols>
    <col min="1" max="1" width="1.7109375" style="89" customWidth="1"/>
    <col min="2" max="2" width="24.85546875" style="89" customWidth="1"/>
    <col min="3" max="3" width="3.85546875" style="89" hidden="1" customWidth="1"/>
    <col min="4" max="4" width="22.140625" style="89" customWidth="1"/>
    <col min="5" max="5" width="20.140625" style="89" customWidth="1"/>
    <col min="6" max="6" width="3.140625" style="89" hidden="1" customWidth="1"/>
    <col min="7" max="7" width="3.5703125" style="89" customWidth="1"/>
    <col min="8" max="8" width="25" style="89" customWidth="1"/>
    <col min="9" max="9" width="2.85546875" style="89" hidden="1" customWidth="1"/>
    <col min="10" max="10" width="21.28515625" style="89" customWidth="1"/>
    <col min="11" max="11" width="22.85546875" style="89" customWidth="1"/>
    <col min="12" max="12" width="0.42578125" style="89" hidden="1" customWidth="1"/>
    <col min="13" max="16384" width="9.140625" style="89"/>
  </cols>
  <sheetData>
    <row r="1" spans="1:11" ht="61.5" customHeight="1">
      <c r="A1" s="33"/>
      <c r="B1" s="34" t="e" vm="1">
        <v>#VALUE!</v>
      </c>
      <c r="C1" s="34"/>
      <c r="D1" s="34"/>
      <c r="E1" s="34"/>
      <c r="F1" s="34"/>
      <c r="G1" s="34"/>
      <c r="H1" s="255" t="s">
        <v>84</v>
      </c>
      <c r="I1" s="256"/>
      <c r="J1" s="256"/>
      <c r="K1" s="257"/>
    </row>
    <row r="2" spans="1:11" ht="46.5" customHeight="1">
      <c r="A2" s="33"/>
      <c r="B2" s="90" t="s">
        <v>49</v>
      </c>
      <c r="C2" s="91"/>
      <c r="D2" s="91"/>
      <c r="E2" s="91"/>
      <c r="F2" s="91"/>
      <c r="G2" s="35"/>
      <c r="H2" s="92"/>
      <c r="I2" s="36"/>
      <c r="J2" s="92"/>
      <c r="K2" s="93" t="str">
        <f>Budget!M4</f>
        <v>ابريل</v>
      </c>
    </row>
    <row r="3" spans="1:11" ht="15" customHeight="1">
      <c r="A3" s="37"/>
      <c r="B3" s="94"/>
      <c r="C3" s="94"/>
      <c r="D3" s="94"/>
      <c r="E3" s="95"/>
      <c r="F3" s="95"/>
      <c r="G3" s="95"/>
      <c r="H3" s="95"/>
      <c r="K3" s="38"/>
    </row>
    <row r="4" spans="1:11" ht="21.75" customHeight="1">
      <c r="A4" s="37"/>
      <c r="B4" s="258" t="s">
        <v>80</v>
      </c>
      <c r="C4" s="259"/>
      <c r="D4" s="259"/>
      <c r="E4" s="259"/>
      <c r="F4" s="259"/>
      <c r="G4" s="259"/>
      <c r="H4" s="260"/>
      <c r="I4" s="39"/>
      <c r="J4" s="96"/>
      <c r="K4" s="40"/>
    </row>
    <row r="5" spans="1:11" ht="3.75" customHeight="1">
      <c r="A5" s="37"/>
      <c r="B5" s="41"/>
      <c r="C5" s="41"/>
      <c r="D5" s="41"/>
      <c r="E5" s="41"/>
      <c r="F5" s="41"/>
      <c r="G5" s="41"/>
      <c r="H5" s="41"/>
      <c r="I5" s="42"/>
      <c r="J5" s="97"/>
      <c r="K5" s="43"/>
    </row>
    <row r="6" spans="1:11" ht="23.25" customHeight="1">
      <c r="A6" s="37"/>
      <c r="B6" s="201" t="s">
        <v>81</v>
      </c>
      <c r="C6" s="202"/>
      <c r="D6" s="202"/>
      <c r="E6" s="202"/>
      <c r="F6" s="202"/>
      <c r="G6" s="202"/>
      <c r="H6" s="203"/>
      <c r="I6" s="42"/>
      <c r="J6" s="43"/>
      <c r="K6" s="43"/>
    </row>
    <row r="7" spans="1:11" ht="7.5" customHeight="1">
      <c r="A7" s="33"/>
      <c r="B7" s="261"/>
      <c r="C7" s="261"/>
      <c r="D7" s="99"/>
      <c r="E7" s="44"/>
      <c r="F7" s="44"/>
      <c r="G7" s="99"/>
      <c r="H7" s="40"/>
      <c r="I7" s="43"/>
      <c r="J7" s="43"/>
      <c r="K7" s="43"/>
    </row>
    <row r="8" spans="1:11" ht="18.75" customHeight="1">
      <c r="A8" s="33"/>
      <c r="B8" s="100" t="s">
        <v>6</v>
      </c>
      <c r="C8" s="46"/>
      <c r="D8" s="101"/>
      <c r="E8" s="46"/>
      <c r="F8" s="47"/>
      <c r="G8" s="102"/>
      <c r="H8" s="100" t="s">
        <v>51</v>
      </c>
      <c r="I8" s="45"/>
      <c r="J8" s="43"/>
      <c r="K8" s="43"/>
    </row>
    <row r="9" spans="1:11" ht="24" customHeight="1">
      <c r="A9" s="33"/>
      <c r="B9" s="271" t="s">
        <v>50</v>
      </c>
      <c r="C9" s="272"/>
      <c r="D9" s="272"/>
      <c r="E9" s="272"/>
      <c r="F9" s="49"/>
      <c r="G9" s="48"/>
      <c r="H9" s="249" t="s">
        <v>53</v>
      </c>
      <c r="I9" s="250"/>
      <c r="J9" s="250"/>
      <c r="K9" s="251"/>
    </row>
    <row r="10" spans="1:11" ht="9.75" hidden="1" customHeight="1">
      <c r="A10" s="33"/>
      <c r="B10" s="50"/>
      <c r="C10" s="50"/>
      <c r="D10" s="51"/>
      <c r="E10" s="52"/>
      <c r="F10" s="47"/>
      <c r="G10" s="37"/>
      <c r="H10" s="252"/>
      <c r="I10" s="253"/>
      <c r="J10" s="253"/>
      <c r="K10" s="254"/>
    </row>
    <row r="11" spans="1:11" ht="18" customHeight="1">
      <c r="A11" s="37"/>
      <c r="B11" s="103" t="s">
        <v>59</v>
      </c>
      <c r="C11" s="104" t="s">
        <v>0</v>
      </c>
      <c r="D11" s="105" t="s">
        <v>60</v>
      </c>
      <c r="E11" s="106" t="s">
        <v>63</v>
      </c>
      <c r="F11" s="53"/>
      <c r="G11" s="54"/>
      <c r="H11" s="262" t="s">
        <v>57</v>
      </c>
      <c r="I11" s="263"/>
      <c r="J11" s="264"/>
      <c r="K11" s="220">
        <f>SUM(D15-K58)</f>
        <v>0</v>
      </c>
    </row>
    <row r="12" spans="1:11" ht="18" customHeight="1">
      <c r="A12" s="37"/>
      <c r="B12" s="107" t="s">
        <v>7</v>
      </c>
      <c r="C12" s="108">
        <f>Budget!E10</f>
        <v>30000</v>
      </c>
      <c r="D12" s="171">
        <v>0</v>
      </c>
      <c r="E12" s="109">
        <f>C12-D12</f>
        <v>30000</v>
      </c>
      <c r="F12" s="55"/>
      <c r="G12" s="56"/>
      <c r="H12" s="265"/>
      <c r="I12" s="266"/>
      <c r="J12" s="267"/>
      <c r="K12" s="221"/>
    </row>
    <row r="13" spans="1:11" ht="18" customHeight="1" thickBot="1">
      <c r="A13" s="37"/>
      <c r="B13" s="107" t="s">
        <v>8</v>
      </c>
      <c r="C13" s="108">
        <f>Budget!E11</f>
        <v>5000</v>
      </c>
      <c r="D13" s="171">
        <v>0</v>
      </c>
      <c r="E13" s="109">
        <f>C13-D13</f>
        <v>5000</v>
      </c>
      <c r="F13" s="55"/>
      <c r="G13" s="56"/>
      <c r="H13" s="268"/>
      <c r="I13" s="269"/>
      <c r="J13" s="270"/>
      <c r="K13" s="221"/>
    </row>
    <row r="14" spans="1:11" ht="18" customHeight="1" thickBot="1">
      <c r="A14" s="37"/>
      <c r="B14" s="110" t="s">
        <v>62</v>
      </c>
      <c r="C14" s="108">
        <f>Budget!E12</f>
        <v>0</v>
      </c>
      <c r="D14" s="171">
        <v>0</v>
      </c>
      <c r="E14" s="111">
        <f>C14-D14</f>
        <v>0</v>
      </c>
      <c r="F14" s="55"/>
      <c r="G14" s="56"/>
      <c r="H14" s="243" t="s">
        <v>58</v>
      </c>
      <c r="I14" s="244"/>
      <c r="J14" s="245"/>
      <c r="K14" s="247" t="str">
        <f>IF(K16&gt;0,"أقل بكثير بمقدار", IF(K16=0, "مطابق", IF(K16&lt;0, "أعلى بكثير بمقدار")))</f>
        <v>أعلى بكثير بمقدار</v>
      </c>
    </row>
    <row r="15" spans="1:11" ht="18" customHeight="1" thickBot="1">
      <c r="A15" s="37"/>
      <c r="B15" s="112" t="s">
        <v>61</v>
      </c>
      <c r="C15" s="113">
        <f>SUM(C12:C14)</f>
        <v>35000</v>
      </c>
      <c r="D15" s="114">
        <f>SUM(D12:D14)</f>
        <v>0</v>
      </c>
      <c r="E15" s="115">
        <f>C15-D15</f>
        <v>35000</v>
      </c>
      <c r="F15" s="57"/>
      <c r="G15" s="58"/>
      <c r="H15" s="243"/>
      <c r="I15" s="244"/>
      <c r="J15" s="245"/>
      <c r="K15" s="248"/>
    </row>
    <row r="16" spans="1:11" ht="21.75" customHeight="1">
      <c r="A16" s="37"/>
      <c r="B16" s="59"/>
      <c r="C16" s="30"/>
      <c r="D16" s="31"/>
      <c r="E16" s="60"/>
      <c r="F16" s="60"/>
      <c r="G16" s="58"/>
      <c r="H16" s="243"/>
      <c r="I16" s="244"/>
      <c r="J16" s="245"/>
      <c r="K16" s="72">
        <f>SUM(K11-Budget!M10)</f>
        <v>-34990</v>
      </c>
    </row>
    <row r="17" spans="1:21" ht="6" customHeight="1">
      <c r="A17" s="33"/>
      <c r="B17" s="98"/>
      <c r="C17" s="98"/>
      <c r="D17" s="98"/>
      <c r="E17" s="44"/>
      <c r="F17" s="44"/>
      <c r="G17" s="61"/>
      <c r="H17" s="62"/>
      <c r="I17" s="63"/>
      <c r="J17" s="43"/>
      <c r="K17" s="43"/>
    </row>
    <row r="18" spans="1:21" ht="23.25" customHeight="1">
      <c r="A18" s="33"/>
      <c r="B18" s="100" t="s">
        <v>11</v>
      </c>
      <c r="C18" s="45"/>
      <c r="D18" s="64"/>
      <c r="E18" s="46"/>
      <c r="F18" s="46"/>
      <c r="G18" s="46"/>
      <c r="H18" s="100" t="s">
        <v>19</v>
      </c>
      <c r="I18" s="45"/>
      <c r="J18" s="64"/>
      <c r="K18" s="46"/>
    </row>
    <row r="19" spans="1:21" ht="21.75" customHeight="1">
      <c r="A19" s="33"/>
      <c r="B19" s="231" t="s">
        <v>54</v>
      </c>
      <c r="C19" s="232"/>
      <c r="D19" s="232"/>
      <c r="E19" s="233"/>
      <c r="F19" s="100"/>
      <c r="G19" s="100"/>
      <c r="H19" s="231" t="s">
        <v>54</v>
      </c>
      <c r="I19" s="232"/>
      <c r="J19" s="232"/>
      <c r="K19" s="233"/>
    </row>
    <row r="20" spans="1:21" ht="3" customHeight="1">
      <c r="A20" s="33"/>
      <c r="B20" s="95"/>
      <c r="C20" s="95"/>
      <c r="D20" s="52"/>
      <c r="E20" s="52"/>
      <c r="F20" s="52"/>
      <c r="H20" s="95"/>
      <c r="I20" s="95"/>
      <c r="J20" s="52"/>
      <c r="K20" s="52"/>
      <c r="T20" s="246"/>
      <c r="U20" s="246"/>
    </row>
    <row r="21" spans="1:21" s="121" customFormat="1" ht="21" customHeight="1">
      <c r="A21" s="37"/>
      <c r="B21" s="152" t="s">
        <v>11</v>
      </c>
      <c r="C21" s="116" t="s">
        <v>0</v>
      </c>
      <c r="D21" s="105" t="s">
        <v>60</v>
      </c>
      <c r="E21" s="130" t="s">
        <v>63</v>
      </c>
      <c r="F21" s="153" t="s">
        <v>1</v>
      </c>
      <c r="G21" s="154"/>
      <c r="H21" s="155" t="s">
        <v>19</v>
      </c>
      <c r="I21" s="116" t="s">
        <v>0</v>
      </c>
      <c r="J21" s="105" t="s">
        <v>60</v>
      </c>
      <c r="K21" s="130" t="s">
        <v>63</v>
      </c>
      <c r="L21" s="158" t="s">
        <v>1</v>
      </c>
    </row>
    <row r="22" spans="1:21" s="121" customFormat="1" ht="21" customHeight="1">
      <c r="A22" s="37"/>
      <c r="B22" s="132" t="str">
        <f>Budget!B18</f>
        <v>الرهن العقاري</v>
      </c>
      <c r="C22" s="133">
        <f>Budget!C18</f>
        <v>0</v>
      </c>
      <c r="D22" s="171">
        <v>0</v>
      </c>
      <c r="E22" s="134">
        <f>Table158[[#This Row],[Predicted (do not fill)]]-Table158[[#This Row],[الفعلي (املأ)]]</f>
        <v>0</v>
      </c>
      <c r="F22" s="159">
        <f>IF(Budget!D18="نعم",D22,0)</f>
        <v>0</v>
      </c>
      <c r="G22" s="154"/>
      <c r="H22" s="132" t="str">
        <f>Budget!G18</f>
        <v>السينما</v>
      </c>
      <c r="I22" s="133">
        <f>Budget!H18</f>
        <v>0</v>
      </c>
      <c r="J22" s="171">
        <v>0</v>
      </c>
      <c r="K22" s="134">
        <f>Table15864[[#This Row],[Predicted (do not fill)]]-Table15864[[#This Row],[الفعلي (املأ)]]</f>
        <v>0</v>
      </c>
      <c r="L22" s="135">
        <f>IF(Budget!I18="نعم",J22,0)</f>
        <v>0</v>
      </c>
    </row>
    <row r="23" spans="1:21" s="121" customFormat="1" ht="21" customHeight="1">
      <c r="A23" s="37"/>
      <c r="B23" s="132" t="str">
        <f>Budget!B19</f>
        <v>الكهرباء و المياه</v>
      </c>
      <c r="C23" s="133">
        <f>Budget!C19</f>
        <v>0</v>
      </c>
      <c r="D23" s="171">
        <v>0</v>
      </c>
      <c r="E23" s="134">
        <f>Table158[[#This Row],[Predicted (do not fill)]]-Table158[[#This Row],[الفعلي (املأ)]]</f>
        <v>0</v>
      </c>
      <c r="F23" s="159">
        <f>IF(Budget!D19="نعم",D23,0)</f>
        <v>0</v>
      </c>
      <c r="G23" s="154"/>
      <c r="H23" s="132" t="str">
        <f>Budget!G19</f>
        <v>المطاعم</v>
      </c>
      <c r="I23" s="133">
        <f>Budget!H19</f>
        <v>0</v>
      </c>
      <c r="J23" s="171">
        <v>0</v>
      </c>
      <c r="K23" s="134">
        <f>Table15864[[#This Row],[Predicted (do not fill)]]-Table15864[[#This Row],[الفعلي (املأ)]]</f>
        <v>0</v>
      </c>
      <c r="L23" s="135">
        <f>IF(Budget!I19="نعم",J23,0)</f>
        <v>0</v>
      </c>
    </row>
    <row r="24" spans="1:21" s="121" customFormat="1" ht="21" customHeight="1">
      <c r="A24" s="37"/>
      <c r="B24" s="132" t="str">
        <f>Budget!B20</f>
        <v>الصيانة</v>
      </c>
      <c r="C24" s="133">
        <f>Budget!C20</f>
        <v>0</v>
      </c>
      <c r="D24" s="171">
        <v>0</v>
      </c>
      <c r="E24" s="134">
        <f>Table158[[#This Row],[Predicted (do not fill)]]-Table158[[#This Row],[الفعلي (املأ)]]</f>
        <v>0</v>
      </c>
      <c r="F24" s="159">
        <f>IF(Budget!D20="نعم",D24,0)</f>
        <v>0</v>
      </c>
      <c r="G24" s="154"/>
      <c r="H24" s="132" t="str">
        <f>Budget!G20</f>
        <v>الوجبات السريعة</v>
      </c>
      <c r="I24" s="133">
        <f>Budget!H20</f>
        <v>0</v>
      </c>
      <c r="J24" s="171">
        <v>0</v>
      </c>
      <c r="K24" s="134">
        <f>Table15864[[#This Row],[Predicted (do not fill)]]-Table15864[[#This Row],[الفعلي (املأ)]]</f>
        <v>0</v>
      </c>
      <c r="L24" s="135">
        <f>IF(Budget!I20="نعم",J24,0)</f>
        <v>0</v>
      </c>
    </row>
    <row r="25" spans="1:21" s="121" customFormat="1" ht="21" customHeight="1">
      <c r="A25" s="37"/>
      <c r="B25" s="132" t="str">
        <f>Budget!B21</f>
        <v>التلفاز</v>
      </c>
      <c r="C25" s="133">
        <f>Budget!C21</f>
        <v>0</v>
      </c>
      <c r="D25" s="171">
        <v>0</v>
      </c>
      <c r="E25" s="134">
        <f>Table158[[#This Row],[Predicted (do not fill)]]-Table158[[#This Row],[الفعلي (املأ)]]</f>
        <v>0</v>
      </c>
      <c r="F25" s="159">
        <f>IF(Budget!D21="نعم",D25,0)</f>
        <v>0</v>
      </c>
      <c r="G25" s="154"/>
      <c r="H25" s="132" t="str">
        <f>Budget!G21</f>
        <v>أقراص الفيديو</v>
      </c>
      <c r="I25" s="133">
        <f>Budget!H21</f>
        <v>0</v>
      </c>
      <c r="J25" s="171">
        <v>0</v>
      </c>
      <c r="K25" s="134">
        <f>Table15864[[#This Row],[Predicted (do not fill)]]-Table15864[[#This Row],[الفعلي (املأ)]]</f>
        <v>0</v>
      </c>
      <c r="L25" s="135">
        <f>IF(Budget!I21="نعم",J25,0)</f>
        <v>0</v>
      </c>
    </row>
    <row r="26" spans="1:21" s="121" customFormat="1" ht="21" customHeight="1">
      <c r="A26" s="37"/>
      <c r="B26" s="132" t="str">
        <f>Budget!B22</f>
        <v>المفروشات</v>
      </c>
      <c r="C26" s="133">
        <f>Budget!C22</f>
        <v>0</v>
      </c>
      <c r="D26" s="171">
        <v>0</v>
      </c>
      <c r="E26" s="134">
        <f>Table158[[#This Row],[Predicted (do not fill)]]-Table158[[#This Row],[الفعلي (املأ)]]</f>
        <v>0</v>
      </c>
      <c r="F26" s="159">
        <f>IF(Budget!D22="نعم",D26,0)</f>
        <v>0</v>
      </c>
      <c r="G26" s="154"/>
      <c r="H26" s="132" t="str">
        <f>Budget!G22</f>
        <v>&lt;اخرى&gt;</v>
      </c>
      <c r="I26" s="133">
        <f>Budget!H22</f>
        <v>0</v>
      </c>
      <c r="J26" s="171">
        <v>0</v>
      </c>
      <c r="K26" s="134">
        <f>Table15864[[#This Row],[Predicted (do not fill)]]-Table15864[[#This Row],[الفعلي (املأ)]]</f>
        <v>0</v>
      </c>
      <c r="L26" s="135">
        <f>IF(Budget!I22="نعم",J26,0)</f>
        <v>0</v>
      </c>
    </row>
    <row r="27" spans="1:21" s="121" customFormat="1" ht="21" customHeight="1">
      <c r="A27" s="37"/>
      <c r="B27" s="132" t="str">
        <f>Budget!B23</f>
        <v>تجديد الحمام</v>
      </c>
      <c r="C27" s="133">
        <f>Budget!C23</f>
        <v>0</v>
      </c>
      <c r="D27" s="171">
        <v>0</v>
      </c>
      <c r="E27" s="134">
        <f>Table158[[#This Row],[Predicted (do not fill)]]-Table158[[#This Row],[الفعلي (املأ)]]</f>
        <v>0</v>
      </c>
      <c r="F27" s="159">
        <f>IF(Budget!D23="نعم",D27,0)</f>
        <v>0</v>
      </c>
      <c r="G27" s="154"/>
      <c r="H27" s="132" t="str">
        <f>Budget!G23</f>
        <v>&lt;اخرى&gt;</v>
      </c>
      <c r="I27" s="133">
        <f>Budget!H23</f>
        <v>0</v>
      </c>
      <c r="J27" s="171">
        <v>0</v>
      </c>
      <c r="K27" s="134">
        <f>Table15864[[#This Row],[Predicted (do not fill)]]-Table15864[[#This Row],[الفعلي (املأ)]]</f>
        <v>0</v>
      </c>
      <c r="L27" s="135">
        <f>IF(Budget!I23="نعم",J27,0)</f>
        <v>0</v>
      </c>
    </row>
    <row r="28" spans="1:21" s="121" customFormat="1" ht="21" customHeight="1" thickBot="1">
      <c r="A28" s="37"/>
      <c r="B28" s="132" t="str">
        <f>Budget!B24</f>
        <v>&lt;اخرى&gt;</v>
      </c>
      <c r="C28" s="157">
        <f>Budget!C24</f>
        <v>0</v>
      </c>
      <c r="D28" s="172">
        <v>0</v>
      </c>
      <c r="E28" s="134">
        <f>Table158[[#This Row],[Predicted (do not fill)]]-Table158[[#This Row],[الفعلي (املأ)]]</f>
        <v>0</v>
      </c>
      <c r="F28" s="159">
        <f>IF(Budget!D24="نعم",D28,0)</f>
        <v>0</v>
      </c>
      <c r="G28" s="154"/>
      <c r="H28" s="132" t="str">
        <f>Budget!G24</f>
        <v>&lt;اخرى&gt;</v>
      </c>
      <c r="I28" s="160">
        <f>Budget!H24</f>
        <v>0</v>
      </c>
      <c r="J28" s="171">
        <v>0</v>
      </c>
      <c r="K28" s="134">
        <f>Table15864[[#This Row],[Predicted (do not fill)]]-Table15864[[#This Row],[الفعلي (املأ)]]</f>
        <v>0</v>
      </c>
      <c r="L28" s="135">
        <f>IF(Budget!I24="نعم",J28,0)</f>
        <v>0</v>
      </c>
    </row>
    <row r="29" spans="1:21" s="121" customFormat="1" ht="21" customHeight="1" thickBot="1">
      <c r="A29" s="37"/>
      <c r="B29" s="161" t="str">
        <f>Budget!B25</f>
        <v>&lt;اخرى&gt;</v>
      </c>
      <c r="C29" s="139">
        <f>Budget!C25</f>
        <v>0</v>
      </c>
      <c r="D29" s="173">
        <v>0</v>
      </c>
      <c r="E29" s="134">
        <f>Table158[[#This Row],[Predicted (do not fill)]]-Table158[[#This Row],[الفعلي (املأ)]]</f>
        <v>0</v>
      </c>
      <c r="F29" s="159">
        <f>IF(Budget!D25="نعم",D29,0)</f>
        <v>0</v>
      </c>
      <c r="G29" s="154"/>
      <c r="H29" s="162" t="str">
        <f>Budget!G25</f>
        <v>&lt;اخرى&gt;</v>
      </c>
      <c r="I29" s="157">
        <f>Budget!H25</f>
        <v>0</v>
      </c>
      <c r="J29" s="172">
        <v>0</v>
      </c>
      <c r="K29" s="134">
        <f>Table15864[[#This Row],[Predicted (do not fill)]]-Table15864[[#This Row],[الفعلي (املأ)]]</f>
        <v>0</v>
      </c>
      <c r="L29" s="135">
        <f>IF(Budget!I25="نعم",J29,0)</f>
        <v>0</v>
      </c>
    </row>
    <row r="30" spans="1:21" s="121" customFormat="1" ht="21" customHeight="1">
      <c r="A30" s="37"/>
      <c r="B30" s="122" t="s">
        <v>26</v>
      </c>
      <c r="C30" s="163">
        <f>Budget!C26</f>
        <v>0</v>
      </c>
      <c r="D30" s="124">
        <f>SUM(Table158[الفعلي (املأ)])</f>
        <v>0</v>
      </c>
      <c r="E30" s="125">
        <f>SUBTOTAL(109,Table158[الفرق (لا تملأ)])</f>
        <v>0</v>
      </c>
      <c r="F30" s="164"/>
      <c r="G30" s="154"/>
      <c r="H30" s="165" t="s">
        <v>26</v>
      </c>
      <c r="I30" s="123">
        <f>Budget!H26</f>
        <v>0</v>
      </c>
      <c r="J30" s="124">
        <f>SUM(Table15864[الفعلي (املأ)])</f>
        <v>0</v>
      </c>
      <c r="K30" s="125">
        <f>SUBTOTAL(109,Table15864[الفرق (لا تملأ)])</f>
        <v>0</v>
      </c>
      <c r="L30" s="126"/>
    </row>
    <row r="31" spans="1:21" s="121" customFormat="1" ht="21" customHeight="1">
      <c r="A31" s="33"/>
      <c r="B31" s="117" t="s">
        <v>64</v>
      </c>
      <c r="C31" s="118">
        <f>Budget!D26</f>
        <v>0</v>
      </c>
      <c r="D31" s="168">
        <f>SUM(Table158[Column1])</f>
        <v>0</v>
      </c>
      <c r="E31" s="119">
        <f>C31-D31</f>
        <v>0</v>
      </c>
      <c r="F31" s="120"/>
      <c r="H31" s="117" t="s">
        <v>64</v>
      </c>
      <c r="I31" s="118">
        <f>Budget!I26</f>
        <v>0</v>
      </c>
      <c r="J31" s="168">
        <f>SUM(Table15864[Column1])</f>
        <v>0</v>
      </c>
      <c r="K31" s="119">
        <f>I31-J31</f>
        <v>0</v>
      </c>
      <c r="L31" s="32"/>
    </row>
    <row r="32" spans="1:21" ht="15.75" customHeight="1">
      <c r="A32" s="33"/>
      <c r="B32" s="65"/>
      <c r="C32" s="65"/>
      <c r="D32" s="66"/>
      <c r="E32" s="66"/>
      <c r="F32" s="66"/>
      <c r="H32" s="40"/>
      <c r="I32" s="40"/>
      <c r="J32" s="40"/>
      <c r="K32" s="40"/>
    </row>
    <row r="33" spans="1:12" ht="21.75" customHeight="1">
      <c r="A33" s="33"/>
      <c r="B33" s="100" t="s">
        <v>22</v>
      </c>
      <c r="C33" s="45"/>
      <c r="D33" s="64"/>
      <c r="E33" s="46"/>
      <c r="F33" s="46"/>
      <c r="H33" s="100" t="s">
        <v>20</v>
      </c>
      <c r="I33" s="45"/>
      <c r="J33" s="64"/>
      <c r="K33" s="46"/>
      <c r="L33" s="121"/>
    </row>
    <row r="34" spans="1:12" ht="23.25" customHeight="1">
      <c r="A34" s="33"/>
      <c r="B34" s="231" t="s">
        <v>54</v>
      </c>
      <c r="C34" s="232"/>
      <c r="D34" s="232"/>
      <c r="E34" s="233"/>
      <c r="F34" s="46"/>
      <c r="H34" s="237" t="s">
        <v>54</v>
      </c>
      <c r="I34" s="238"/>
      <c r="J34" s="238"/>
      <c r="K34" s="239"/>
      <c r="L34" s="121"/>
    </row>
    <row r="35" spans="1:12" s="121" customFormat="1" ht="4.5" customHeight="1">
      <c r="A35" s="37"/>
      <c r="B35" s="95"/>
      <c r="C35" s="95"/>
      <c r="D35" s="52"/>
      <c r="E35" s="52"/>
      <c r="F35" s="52"/>
      <c r="G35" s="128"/>
      <c r="H35" s="240"/>
      <c r="I35" s="241"/>
      <c r="J35" s="241"/>
      <c r="K35" s="242"/>
    </row>
    <row r="36" spans="1:12" ht="20.25" customHeight="1">
      <c r="A36" s="37"/>
      <c r="B36" s="129" t="s">
        <v>22</v>
      </c>
      <c r="C36" s="116" t="s">
        <v>0</v>
      </c>
      <c r="D36" s="105" t="s">
        <v>60</v>
      </c>
      <c r="E36" s="130" t="s">
        <v>63</v>
      </c>
      <c r="F36" s="131" t="s">
        <v>1</v>
      </c>
      <c r="G36" s="128"/>
      <c r="H36" s="129" t="s">
        <v>20</v>
      </c>
      <c r="I36" s="116" t="s">
        <v>0</v>
      </c>
      <c r="J36" s="105" t="s">
        <v>60</v>
      </c>
      <c r="K36" s="130" t="s">
        <v>63</v>
      </c>
      <c r="L36" s="131" t="s">
        <v>1</v>
      </c>
    </row>
    <row r="37" spans="1:12" ht="20.25" customHeight="1">
      <c r="A37" s="37"/>
      <c r="B37" s="132" t="str">
        <f>Budget!B29</f>
        <v>البنزين</v>
      </c>
      <c r="C37" s="133">
        <f>Budget!C29</f>
        <v>0</v>
      </c>
      <c r="D37" s="171">
        <v>0</v>
      </c>
      <c r="E37" s="134">
        <f>Table15863[[#This Row],[Predicted (do not fill)]]-Table15863[[#This Row],[الفعلي (املأ)]]</f>
        <v>0</v>
      </c>
      <c r="F37" s="135">
        <f>IF(Budget!D29="نعم",D37,0)</f>
        <v>0</v>
      </c>
      <c r="G37" s="128"/>
      <c r="H37" s="132" t="str">
        <f>Budget!L18</f>
        <v>بطاقة الائتمان 1</v>
      </c>
      <c r="I37" s="133">
        <f>Budget!M18</f>
        <v>0</v>
      </c>
      <c r="J37" s="171">
        <v>0</v>
      </c>
      <c r="K37" s="134">
        <f>Table1586367[[#This Row],[Predicted (do not fill)]]-Table1586367[[#This Row],[الفعلي (املأ)]]</f>
        <v>0</v>
      </c>
      <c r="L37" s="135">
        <f>IF(Budget!N18="نعم",J37,0)</f>
        <v>0</v>
      </c>
    </row>
    <row r="38" spans="1:12" ht="20.25" customHeight="1">
      <c r="A38" s="37"/>
      <c r="B38" s="132" t="str">
        <f>Budget!B30</f>
        <v>الصيانة</v>
      </c>
      <c r="C38" s="133">
        <f>Budget!C30</f>
        <v>0</v>
      </c>
      <c r="D38" s="171">
        <v>0</v>
      </c>
      <c r="E38" s="134">
        <f>Table15863[[#This Row],[Predicted (do not fill)]]-Table15863[[#This Row],[الفعلي (املأ)]]</f>
        <v>0</v>
      </c>
      <c r="F38" s="135">
        <f>IF(Budget!D30="نعم",D38,0)</f>
        <v>0</v>
      </c>
      <c r="G38" s="128"/>
      <c r="H38" s="132" t="str">
        <f>Budget!L19</f>
        <v>بطاقة الائتمان 2</v>
      </c>
      <c r="I38" s="133">
        <f>Budget!M19</f>
        <v>0</v>
      </c>
      <c r="J38" s="171">
        <v>0</v>
      </c>
      <c r="K38" s="134">
        <f>Table1586367[[#This Row],[Predicted (do not fill)]]-Table1586367[[#This Row],[الفعلي (املأ)]]</f>
        <v>0</v>
      </c>
      <c r="L38" s="136">
        <f>IF(Budget!N19="نعم",J38,0)</f>
        <v>0</v>
      </c>
    </row>
    <row r="39" spans="1:12" ht="20.25" customHeight="1">
      <c r="A39" s="37"/>
      <c r="B39" s="132" t="str">
        <f>Budget!B31</f>
        <v>التأمين</v>
      </c>
      <c r="C39" s="133">
        <f>Budget!C31</f>
        <v>0</v>
      </c>
      <c r="D39" s="171">
        <v>0</v>
      </c>
      <c r="E39" s="134">
        <f>Table15863[[#This Row],[Predicted (do not fill)]]-Table15863[[#This Row],[الفعلي (املأ)]]</f>
        <v>0</v>
      </c>
      <c r="F39" s="135">
        <f>IF(Budget!D31="نعم",D39,0)</f>
        <v>0</v>
      </c>
      <c r="G39" s="128"/>
      <c r="H39" s="132" t="str">
        <f>Budget!L20</f>
        <v>قرض السيارة</v>
      </c>
      <c r="I39" s="133">
        <f>Budget!M20</f>
        <v>0</v>
      </c>
      <c r="J39" s="171">
        <v>0</v>
      </c>
      <c r="K39" s="134">
        <f>Table1586367[[#This Row],[Predicted (do not fill)]]-Table1586367[[#This Row],[الفعلي (املأ)]]</f>
        <v>0</v>
      </c>
      <c r="L39" s="136">
        <f>IF(Budget!N20="نعم",J39,0)</f>
        <v>0</v>
      </c>
    </row>
    <row r="40" spans="1:12" ht="20.25" customHeight="1">
      <c r="A40" s="37"/>
      <c r="B40" s="132" t="str">
        <f>Budget!B32</f>
        <v>سيارة الأجرة</v>
      </c>
      <c r="C40" s="133">
        <f>Budget!C32</f>
        <v>0</v>
      </c>
      <c r="D40" s="171">
        <v>0</v>
      </c>
      <c r="E40" s="134">
        <f>Table15863[[#This Row],[Predicted (do not fill)]]-Table15863[[#This Row],[الفعلي (املأ)]]</f>
        <v>0</v>
      </c>
      <c r="F40" s="135">
        <f>IF(Budget!D32="نعم",D40,0)</f>
        <v>0</v>
      </c>
      <c r="G40" s="128"/>
      <c r="H40" s="132" t="str">
        <f>Budget!L21</f>
        <v>القرض الشخصي</v>
      </c>
      <c r="I40" s="133">
        <f>Budget!M21</f>
        <v>0</v>
      </c>
      <c r="J40" s="171">
        <v>0</v>
      </c>
      <c r="K40" s="134">
        <f>Table1586367[[#This Row],[Predicted (do not fill)]]-Table1586367[[#This Row],[الفعلي (املأ)]]</f>
        <v>0</v>
      </c>
      <c r="L40" s="136">
        <f>IF(Budget!N21="نعم",J40,0)</f>
        <v>0</v>
      </c>
    </row>
    <row r="41" spans="1:12" ht="20.25" customHeight="1">
      <c r="A41" s="37"/>
      <c r="B41" s="132" t="str">
        <f>Budget!B33</f>
        <v>&lt;اخرى&gt;</v>
      </c>
      <c r="C41" s="133">
        <f>Budget!C33</f>
        <v>0</v>
      </c>
      <c r="D41" s="171">
        <v>0</v>
      </c>
      <c r="E41" s="134">
        <f>Table15863[[#This Row],[Predicted (do not fill)]]-Table15863[[#This Row],[الفعلي (املأ)]]</f>
        <v>0</v>
      </c>
      <c r="F41" s="135">
        <f>IF(Budget!D33="نعم",D41,0)</f>
        <v>0</v>
      </c>
      <c r="G41" s="128"/>
      <c r="H41" s="132" t="str">
        <f>Budget!L22</f>
        <v>&lt;اخرى&gt;</v>
      </c>
      <c r="I41" s="133">
        <f>Budget!M22</f>
        <v>0</v>
      </c>
      <c r="J41" s="171">
        <v>0</v>
      </c>
      <c r="K41" s="134">
        <f>Table1586367[[#This Row],[Predicted (do not fill)]]-Table1586367[[#This Row],[الفعلي (املأ)]]</f>
        <v>0</v>
      </c>
      <c r="L41" s="136">
        <f>IF(Budget!N22="نعم",J41,0)</f>
        <v>0</v>
      </c>
    </row>
    <row r="42" spans="1:12" ht="20.25" customHeight="1">
      <c r="A42" s="37"/>
      <c r="B42" s="132" t="str">
        <f>Budget!B34</f>
        <v>&lt;اخرى&gt;</v>
      </c>
      <c r="C42" s="133">
        <f>Budget!C34</f>
        <v>0</v>
      </c>
      <c r="D42" s="171">
        <v>0</v>
      </c>
      <c r="E42" s="134">
        <f>Table15863[[#This Row],[Predicted (do not fill)]]-Table15863[[#This Row],[الفعلي (املأ)]]</f>
        <v>0</v>
      </c>
      <c r="F42" s="135">
        <f>IF(Budget!D34="نعم",D42,0)</f>
        <v>0</v>
      </c>
      <c r="G42" s="128"/>
      <c r="H42" s="132" t="str">
        <f>Budget!L23</f>
        <v>&lt;اخرى&gt;</v>
      </c>
      <c r="I42" s="133">
        <f>Budget!M23</f>
        <v>0</v>
      </c>
      <c r="J42" s="171">
        <v>0</v>
      </c>
      <c r="K42" s="134">
        <f>Table1586367[[#This Row],[Predicted (do not fill)]]-Table1586367[[#This Row],[الفعلي (املأ)]]</f>
        <v>0</v>
      </c>
      <c r="L42" s="136">
        <f>IF(Budget!N23="نعم",J42,0)</f>
        <v>0</v>
      </c>
    </row>
    <row r="43" spans="1:12" ht="20.25" customHeight="1" thickBot="1">
      <c r="A43" s="37"/>
      <c r="B43" s="138" t="str">
        <f>Budget!B35</f>
        <v>&lt;اخرى&gt;</v>
      </c>
      <c r="C43" s="139">
        <f>Budget!C35</f>
        <v>0</v>
      </c>
      <c r="D43" s="171">
        <v>0</v>
      </c>
      <c r="E43" s="134">
        <f>Table15863[[#This Row],[Predicted (do not fill)]]-Table15863[[#This Row],[الفعلي (املأ)]]</f>
        <v>0</v>
      </c>
      <c r="F43" s="135">
        <f>IF(Budget!D35="نعم",D43,0)</f>
        <v>0</v>
      </c>
      <c r="G43" s="128"/>
      <c r="H43" s="138" t="str">
        <f>Budget!L24</f>
        <v>&lt;اخرى&gt;</v>
      </c>
      <c r="I43" s="139">
        <f>Budget!M24</f>
        <v>0</v>
      </c>
      <c r="J43" s="171">
        <v>0</v>
      </c>
      <c r="K43" s="134">
        <f>Table1586367[[#This Row],[Predicted (do not fill)]]-Table1586367[[#This Row],[الفعلي (املأ)]]</f>
        <v>0</v>
      </c>
      <c r="L43" s="136">
        <f>IF(Budget!N24="نعم",J43,0)</f>
        <v>0</v>
      </c>
    </row>
    <row r="44" spans="1:12" ht="20.25" customHeight="1" thickBot="1">
      <c r="A44" s="37"/>
      <c r="B44" s="122" t="s">
        <v>26</v>
      </c>
      <c r="C44" s="141">
        <f>Budget!C36</f>
        <v>0</v>
      </c>
      <c r="D44" s="124">
        <f>SUM(Table15863[الفعلي (املأ)])</f>
        <v>0</v>
      </c>
      <c r="E44" s="125">
        <f>SUBTOTAL(109,Table15863[الفرق (لا تملأ)])</f>
        <v>0</v>
      </c>
      <c r="F44" s="126"/>
      <c r="G44" s="128"/>
      <c r="H44" s="138" t="str">
        <f>Budget!L25</f>
        <v>&lt;اخرى&gt;</v>
      </c>
      <c r="I44" s="140">
        <f>Budget!M25</f>
        <v>0</v>
      </c>
      <c r="J44" s="171">
        <v>0</v>
      </c>
      <c r="K44" s="134">
        <f>Table1586367[[#This Row],[Predicted (do not fill)]]-Table1586367[[#This Row],[الفعلي (املأ)]]</f>
        <v>0</v>
      </c>
      <c r="L44" s="135">
        <f>IF(Budget!N25="نعم",J44,0)</f>
        <v>0</v>
      </c>
    </row>
    <row r="45" spans="1:12" ht="20.25" customHeight="1">
      <c r="A45" s="33"/>
      <c r="B45" s="117" t="s">
        <v>64</v>
      </c>
      <c r="C45" s="118">
        <f>Budget!D36</f>
        <v>0</v>
      </c>
      <c r="D45" s="168">
        <f>SUM(Table15863[Column1])</f>
        <v>0</v>
      </c>
      <c r="E45" s="119">
        <f>C45-D45</f>
        <v>0</v>
      </c>
      <c r="F45" s="32"/>
      <c r="G45" s="121"/>
      <c r="H45" s="122" t="s">
        <v>26</v>
      </c>
      <c r="I45" s="141">
        <f>SUBTOTAL(109,Table1586367[Predicted (do not fill)])</f>
        <v>0</v>
      </c>
      <c r="J45" s="124">
        <f>SUM(Table1586367[الفعلي (املأ)])</f>
        <v>0</v>
      </c>
      <c r="K45" s="125">
        <f>SUBTOTAL(109,Table1586367[الفرق (لا تملأ)])</f>
        <v>0</v>
      </c>
      <c r="L45" s="126"/>
    </row>
    <row r="46" spans="1:12" ht="20.25" customHeight="1">
      <c r="A46" s="33"/>
      <c r="H46" s="117" t="s">
        <v>64</v>
      </c>
      <c r="I46" s="118">
        <f>Budget!M26</f>
        <v>0</v>
      </c>
      <c r="J46" s="168">
        <f>SUM(Table1586367[Column1])</f>
        <v>0</v>
      </c>
      <c r="K46" s="119">
        <f>I46-J46</f>
        <v>0</v>
      </c>
      <c r="L46" s="32"/>
    </row>
    <row r="47" spans="1:12" s="121" customFormat="1" ht="9.75" customHeight="1">
      <c r="A47" s="33"/>
      <c r="F47" s="46"/>
    </row>
    <row r="48" spans="1:12" s="121" customFormat="1" ht="20.25" customHeight="1">
      <c r="A48" s="33"/>
      <c r="B48" s="100" t="s">
        <v>21</v>
      </c>
      <c r="C48" s="45"/>
      <c r="D48" s="64"/>
      <c r="E48" s="46"/>
      <c r="F48" s="89"/>
      <c r="G48" s="89"/>
      <c r="H48" s="100" t="s">
        <v>55</v>
      </c>
      <c r="I48" s="45"/>
      <c r="J48" s="64"/>
      <c r="K48" s="46"/>
    </row>
    <row r="49" spans="1:13" s="121" customFormat="1" ht="31.5" customHeight="1">
      <c r="B49" s="231" t="s">
        <v>54</v>
      </c>
      <c r="C49" s="232"/>
      <c r="D49" s="232"/>
      <c r="E49" s="233"/>
      <c r="F49" s="89"/>
      <c r="G49" s="89"/>
      <c r="H49" s="237" t="s">
        <v>56</v>
      </c>
      <c r="I49" s="238"/>
      <c r="J49" s="238"/>
      <c r="K49" s="239"/>
    </row>
    <row r="50" spans="1:13" s="121" customFormat="1" ht="21" customHeight="1">
      <c r="B50" s="152" t="s">
        <v>21</v>
      </c>
      <c r="C50" s="116" t="s">
        <v>0</v>
      </c>
      <c r="D50" s="105" t="s">
        <v>60</v>
      </c>
      <c r="E50" s="130" t="s">
        <v>63</v>
      </c>
      <c r="F50" s="156" t="s">
        <v>1</v>
      </c>
      <c r="G50" s="89"/>
      <c r="H50" s="129" t="s">
        <v>66</v>
      </c>
      <c r="I50" s="116" t="s">
        <v>0</v>
      </c>
      <c r="J50" s="143" t="s">
        <v>60</v>
      </c>
      <c r="K50" s="130" t="s">
        <v>63</v>
      </c>
    </row>
    <row r="51" spans="1:13" s="121" customFormat="1" ht="21" customHeight="1">
      <c r="B51" s="144" t="str">
        <f>Budget!G29</f>
        <v>الطعام</v>
      </c>
      <c r="C51" s="133">
        <f>Budget!H29</f>
        <v>0</v>
      </c>
      <c r="D51" s="171">
        <v>0</v>
      </c>
      <c r="E51" s="134">
        <f>Table1586465[[#This Row],[Predicted (do not fill)]]-Table1586465[[#This Row],[الفعلي (املأ)]]</f>
        <v>0</v>
      </c>
      <c r="F51" s="18">
        <f>IF(Budget!I29="نعم",D51,0)</f>
        <v>0</v>
      </c>
      <c r="G51" s="89"/>
      <c r="H51" s="144" t="str">
        <f>Budget!L29</f>
        <v>المصاريف الشخصية</v>
      </c>
      <c r="I51" s="133">
        <f>Budget!M29</f>
        <v>0</v>
      </c>
      <c r="J51" s="145">
        <f>D64</f>
        <v>0</v>
      </c>
      <c r="K51" s="134">
        <f>Table158636769[[#This Row],[Predicted (do not fill)]]-Table158636769[[#This Row],[الفعلي (املأ)]]</f>
        <v>0</v>
      </c>
    </row>
    <row r="52" spans="1:13" s="121" customFormat="1" ht="21" customHeight="1">
      <c r="B52" s="144" t="str">
        <f>Budget!G30</f>
        <v>الخادمة</v>
      </c>
      <c r="C52" s="133">
        <f>Budget!H30</f>
        <v>0</v>
      </c>
      <c r="D52" s="171">
        <v>0</v>
      </c>
      <c r="E52" s="134">
        <f>Table1586465[[#This Row],[Predicted (do not fill)]]-Table1586465[[#This Row],[الفعلي (املأ)]]</f>
        <v>0</v>
      </c>
      <c r="F52" s="18">
        <f>IF(Budget!I30="نعم",D52,0)</f>
        <v>0</v>
      </c>
      <c r="G52" s="89"/>
      <c r="H52" s="132" t="str">
        <f>Budget!L30</f>
        <v>السكن</v>
      </c>
      <c r="I52" s="133">
        <f>Budget!M30</f>
        <v>0</v>
      </c>
      <c r="J52" s="145">
        <f>D31</f>
        <v>0</v>
      </c>
      <c r="K52" s="134">
        <f>Table158636769[[#This Row],[Predicted (do not fill)]]-Table158636769[[#This Row],[الفعلي (املأ)]]</f>
        <v>0</v>
      </c>
    </row>
    <row r="53" spans="1:13" s="121" customFormat="1" ht="21" customHeight="1">
      <c r="B53" s="144" t="str">
        <f>Budget!G31</f>
        <v>الملابس</v>
      </c>
      <c r="C53" s="133">
        <f>Budget!H31</f>
        <v>0</v>
      </c>
      <c r="D53" s="171">
        <v>0</v>
      </c>
      <c r="E53" s="134">
        <f>Table1586465[[#This Row],[Predicted (do not fill)]]-Table1586465[[#This Row],[الفعلي (املأ)]]</f>
        <v>0</v>
      </c>
      <c r="F53" s="18">
        <f>IF(Budget!I31="نعم",D53,0)</f>
        <v>0</v>
      </c>
      <c r="G53" s="89"/>
      <c r="H53" s="132" t="str">
        <f>Budget!L31</f>
        <v>المواصلات</v>
      </c>
      <c r="I53" s="133">
        <f>Budget!M31</f>
        <v>0</v>
      </c>
      <c r="J53" s="145">
        <f>D45</f>
        <v>0</v>
      </c>
      <c r="K53" s="134">
        <f>Table158636769[[#This Row],[Predicted (do not fill)]]-Table158636769[[#This Row],[الفعلي (املأ)]]</f>
        <v>0</v>
      </c>
    </row>
    <row r="54" spans="1:13" s="121" customFormat="1" ht="21" customHeight="1">
      <c r="B54" s="144" t="str">
        <f>Budget!G32</f>
        <v>الأحذية</v>
      </c>
      <c r="C54" s="133">
        <f>Budget!H32</f>
        <v>0</v>
      </c>
      <c r="D54" s="171">
        <v>0</v>
      </c>
      <c r="E54" s="134">
        <f>Table1586465[[#This Row],[Predicted (do not fill)]]-Table1586465[[#This Row],[الفعلي (املأ)]]</f>
        <v>0</v>
      </c>
      <c r="F54" s="18">
        <f>IF(Budget!I32="نعم",D54,0)</f>
        <v>0</v>
      </c>
      <c r="G54" s="89"/>
      <c r="H54" s="132" t="str">
        <f>Budget!L32</f>
        <v>الديون</v>
      </c>
      <c r="I54" s="133">
        <f>Budget!M32</f>
        <v>0</v>
      </c>
      <c r="J54" s="145">
        <f>J46</f>
        <v>0</v>
      </c>
      <c r="K54" s="134">
        <f>Table158636769[[#This Row],[Predicted (do not fill)]]-Table158636769[[#This Row],[الفعلي (املأ)]]</f>
        <v>0</v>
      </c>
    </row>
    <row r="55" spans="1:13" s="121" customFormat="1" ht="21" customHeight="1" thickBot="1">
      <c r="B55" s="144" t="str">
        <f>Budget!G33</f>
        <v>الأطفال</v>
      </c>
      <c r="C55" s="133">
        <f>Budget!H33</f>
        <v>0</v>
      </c>
      <c r="D55" s="171">
        <v>0</v>
      </c>
      <c r="E55" s="134">
        <f>Table1586465[[#This Row],[Predicted (do not fill)]]-Table1586465[[#This Row],[الفعلي (املأ)]]</f>
        <v>0</v>
      </c>
      <c r="F55" s="18">
        <f>IF(Budget!I33="نعم",D55,0)</f>
        <v>0</v>
      </c>
      <c r="G55" s="89"/>
      <c r="H55" s="132" t="str">
        <f>Budget!L33</f>
        <v>الترفيه</v>
      </c>
      <c r="I55" s="133">
        <f>Budget!M33</f>
        <v>0</v>
      </c>
      <c r="J55" s="145">
        <f>J31</f>
        <v>0</v>
      </c>
      <c r="K55" s="134">
        <f>Table158636769[[#This Row],[Predicted (do not fill)]]-Table158636769[[#This Row],[الفعلي (املأ)]]</f>
        <v>0</v>
      </c>
      <c r="M55" s="89"/>
    </row>
    <row r="56" spans="1:13" s="121" customFormat="1" ht="21" customHeight="1">
      <c r="B56" s="144" t="str">
        <f>Budget!G34</f>
        <v>المجوهرات</v>
      </c>
      <c r="C56" s="133">
        <f>Budget!H34</f>
        <v>0</v>
      </c>
      <c r="D56" s="171">
        <v>0</v>
      </c>
      <c r="E56" s="134">
        <f>Table1586465[[#This Row],[Predicted (do not fill)]]-Table1586465[[#This Row],[الفعلي (املأ)]]</f>
        <v>0</v>
      </c>
      <c r="F56" s="18">
        <f>IF(Budget!I34="نعم",D56,0)</f>
        <v>0</v>
      </c>
      <c r="G56" s="89"/>
      <c r="H56" s="146" t="s">
        <v>26</v>
      </c>
      <c r="I56" s="147">
        <f>SUBTOTAL(109,Table158636769[Predicted (do not fill)])</f>
        <v>0</v>
      </c>
      <c r="J56" s="148">
        <f>SUM(Table158636769[الفعلي (املأ)])</f>
        <v>0</v>
      </c>
      <c r="K56" s="125">
        <f>SUBTOTAL(109,Table158636769[الفرق (لا تملأ)])</f>
        <v>0</v>
      </c>
      <c r="L56" s="128"/>
      <c r="M56" s="89"/>
    </row>
    <row r="57" spans="1:13" s="121" customFormat="1" ht="21.75" customHeight="1">
      <c r="B57" s="144" t="str">
        <f>Budget!G35</f>
        <v>الهدايا</v>
      </c>
      <c r="C57" s="133">
        <f>Budget!H35</f>
        <v>0</v>
      </c>
      <c r="D57" s="171">
        <v>0</v>
      </c>
      <c r="E57" s="134">
        <f>Table1586465[[#This Row],[Predicted (do not fill)]]-Table1586465[[#This Row],[الفعلي (املأ)]]</f>
        <v>0</v>
      </c>
      <c r="F57" s="18">
        <f>IF(Budget!I35="نعم",D57,0)</f>
        <v>0</v>
      </c>
      <c r="G57" s="89"/>
    </row>
    <row r="58" spans="1:13" s="121" customFormat="1" ht="21.75" customHeight="1">
      <c r="B58" s="144" t="str">
        <f>Budget!G36</f>
        <v>&lt;اخرى&gt;</v>
      </c>
      <c r="C58" s="133">
        <f>Budget!H36</f>
        <v>0</v>
      </c>
      <c r="D58" s="171">
        <v>0</v>
      </c>
      <c r="E58" s="134">
        <f>Table1586465[[#This Row],[Predicted (do not fill)]]-Table1586465[[#This Row],[الفعلي (املأ)]]</f>
        <v>0</v>
      </c>
      <c r="F58" s="18">
        <f>IF(Budget!I36="نعم",D58,0)</f>
        <v>0</v>
      </c>
      <c r="G58" s="89"/>
      <c r="H58" s="222" t="s">
        <v>24</v>
      </c>
      <c r="I58" s="223"/>
      <c r="J58" s="224"/>
      <c r="K58" s="234">
        <f>SUM(Table158[[#Totals],[الفعلي (املأ)]]+Table15864[[#Totals],[الفعلي (املأ)]]+Table15863[[#Totals],[الفعلي (املأ)]]+Table1586465[[#Totals],[الفعلي (املأ)]]+Table1586367[[#Totals],[الفعلي (املأ)]])</f>
        <v>0</v>
      </c>
    </row>
    <row r="59" spans="1:13" ht="21.75" customHeight="1">
      <c r="B59" s="144" t="str">
        <f>Budget!G37</f>
        <v>&lt;اخرى&gt;</v>
      </c>
      <c r="C59" s="133">
        <f>Budget!H37</f>
        <v>0</v>
      </c>
      <c r="D59" s="171">
        <v>0</v>
      </c>
      <c r="E59" s="134">
        <f>Table1586465[[#This Row],[Predicted (do not fill)]]-Table1586465[[#This Row],[الفعلي (املأ)]]</f>
        <v>0</v>
      </c>
      <c r="F59" s="18">
        <f>IF(Budget!I37="نعم",D59,0)</f>
        <v>0</v>
      </c>
      <c r="H59" s="225"/>
      <c r="I59" s="226"/>
      <c r="J59" s="227"/>
      <c r="K59" s="235"/>
    </row>
    <row r="60" spans="1:13" ht="21.75" customHeight="1">
      <c r="B60" s="144" t="str">
        <f>Budget!G38</f>
        <v>&lt;اخرى&gt;</v>
      </c>
      <c r="C60" s="157">
        <f>Budget!H38</f>
        <v>0</v>
      </c>
      <c r="D60" s="172">
        <v>0</v>
      </c>
      <c r="E60" s="134">
        <f>Table1586465[[#This Row],[Predicted (do not fill)]]-Table1586465[[#This Row],[الفعلي (املأ)]]</f>
        <v>0</v>
      </c>
      <c r="F60" s="18">
        <f>IF(Budget!I38="نعم",D60,0)</f>
        <v>0</v>
      </c>
      <c r="H60" s="228"/>
      <c r="I60" s="229"/>
      <c r="J60" s="230"/>
      <c r="K60" s="236"/>
    </row>
    <row r="61" spans="1:13" ht="21.75" customHeight="1">
      <c r="B61" s="144" t="str">
        <f>Budget!G39</f>
        <v>&lt;اخرى&gt;</v>
      </c>
      <c r="C61" s="133">
        <f>Budget!H39</f>
        <v>0</v>
      </c>
      <c r="D61" s="171">
        <v>0</v>
      </c>
      <c r="E61" s="134">
        <f>Table1586465[[#This Row],[Predicted (do not fill)]]-Table1586465[[#This Row],[الفعلي (املأ)]]</f>
        <v>0</v>
      </c>
      <c r="F61" s="18">
        <f>IF(Budget!I39="نعم",D61,0)</f>
        <v>0</v>
      </c>
      <c r="G61" s="121"/>
      <c r="H61" s="43"/>
      <c r="I61" s="43"/>
      <c r="K61" s="43"/>
    </row>
    <row r="62" spans="1:13" ht="21.75" customHeight="1" thickBot="1">
      <c r="B62" s="144" t="str">
        <f>Budget!G40</f>
        <v>&lt;اخرى&gt;</v>
      </c>
      <c r="C62" s="133">
        <f>Budget!H40</f>
        <v>10</v>
      </c>
      <c r="D62" s="171">
        <v>0</v>
      </c>
      <c r="E62" s="134">
        <f>Table1586465[[#This Row],[Predicted (do not fill)]]-Table1586465[[#This Row],[الفعلي (املأ)]]</f>
        <v>10</v>
      </c>
      <c r="F62" s="18">
        <f>IF(Budget!I40="نعم",D62,0)</f>
        <v>0</v>
      </c>
      <c r="G62" s="121"/>
      <c r="H62" s="222" t="s">
        <v>65</v>
      </c>
      <c r="I62" s="223"/>
      <c r="J62" s="224"/>
      <c r="K62" s="217">
        <f>SUM(K58-Table158636769[[#Totals],[الفعلي (املأ)]])</f>
        <v>0</v>
      </c>
    </row>
    <row r="63" spans="1:13" ht="21.75" customHeight="1">
      <c r="B63" s="122" t="s">
        <v>26</v>
      </c>
      <c r="C63" s="123">
        <f>SUBTOTAL(109,Table1586465[Predicted (do not fill)])</f>
        <v>10</v>
      </c>
      <c r="D63" s="124">
        <f>SUM(Table1586465[الفعلي (املأ)])</f>
        <v>0</v>
      </c>
      <c r="E63" s="125">
        <f>SUBTOTAL(109,Table1586465[الفرق (لا تملأ)])</f>
        <v>10</v>
      </c>
      <c r="F63" s="126"/>
      <c r="G63" s="121"/>
      <c r="H63" s="225"/>
      <c r="I63" s="226"/>
      <c r="J63" s="227"/>
      <c r="K63" s="218"/>
    </row>
    <row r="64" spans="1:13" ht="21.75" customHeight="1">
      <c r="A64" s="33"/>
      <c r="B64" s="117" t="s">
        <v>64</v>
      </c>
      <c r="C64" s="118">
        <f>Budget!I41</f>
        <v>0</v>
      </c>
      <c r="D64" s="168">
        <f>SUM(F51:F62 )</f>
        <v>0</v>
      </c>
      <c r="E64" s="119">
        <f>C64-D64</f>
        <v>0</v>
      </c>
      <c r="F64" s="128"/>
      <c r="G64" s="121"/>
      <c r="H64" s="228"/>
      <c r="I64" s="229"/>
      <c r="J64" s="230"/>
      <c r="K64" s="219"/>
    </row>
    <row r="65" spans="1:11" ht="16.5" customHeight="1">
      <c r="A65" s="33"/>
      <c r="B65" s="68"/>
      <c r="C65" s="70"/>
      <c r="D65" s="67"/>
      <c r="E65" s="67"/>
      <c r="F65" s="67"/>
      <c r="G65" s="33"/>
      <c r="H65" s="149"/>
      <c r="I65" s="150"/>
      <c r="J65" s="150"/>
      <c r="K65" s="151"/>
    </row>
    <row r="66" spans="1:11" ht="15.75" customHeight="1">
      <c r="A66" s="33"/>
      <c r="F66" s="67"/>
      <c r="H66" s="149"/>
      <c r="I66" s="150"/>
      <c r="J66" s="150"/>
      <c r="K66" s="151"/>
    </row>
    <row r="67" spans="1:11" ht="15.75" customHeight="1">
      <c r="A67" s="33"/>
      <c r="F67" s="67"/>
      <c r="H67" s="149"/>
      <c r="I67" s="150"/>
      <c r="J67" s="150"/>
      <c r="K67" s="151"/>
    </row>
    <row r="68" spans="1:11" ht="8.25" customHeight="1">
      <c r="A68" s="33"/>
      <c r="F68" s="33"/>
      <c r="H68" s="149"/>
      <c r="I68" s="150"/>
      <c r="J68" s="150"/>
      <c r="K68" s="151"/>
    </row>
    <row r="69" spans="1:11" ht="15.75" customHeight="1">
      <c r="A69" s="33"/>
      <c r="F69" s="33"/>
      <c r="H69" s="149"/>
      <c r="I69" s="150"/>
      <c r="J69" s="150"/>
      <c r="K69" s="151"/>
    </row>
    <row r="70" spans="1:11" ht="15.75" customHeight="1">
      <c r="A70" s="33"/>
      <c r="F70" s="33"/>
      <c r="H70" s="149"/>
      <c r="I70" s="150"/>
      <c r="J70" s="150"/>
      <c r="K70" s="151"/>
    </row>
    <row r="71" spans="1:11" ht="15.75" customHeight="1">
      <c r="A71" s="33"/>
      <c r="F71" s="33"/>
      <c r="H71" s="149"/>
      <c r="I71" s="150"/>
      <c r="J71" s="150"/>
      <c r="K71" s="151"/>
    </row>
    <row r="72" spans="1:11" ht="15.75" customHeight="1">
      <c r="F72" s="33"/>
      <c r="H72" s="149"/>
      <c r="I72" s="150"/>
      <c r="J72" s="150"/>
      <c r="K72" s="151"/>
    </row>
    <row r="73" spans="1:11">
      <c r="F73" s="33"/>
      <c r="H73" s="149"/>
      <c r="I73" s="150"/>
      <c r="J73" s="150"/>
      <c r="K73" s="151"/>
    </row>
    <row r="74" spans="1:11">
      <c r="H74" s="149"/>
      <c r="I74" s="150"/>
      <c r="J74" s="150"/>
      <c r="K74" s="151"/>
    </row>
    <row r="75" spans="1:11">
      <c r="G75" s="121"/>
    </row>
    <row r="76" spans="1:11">
      <c r="G76" s="121"/>
    </row>
    <row r="77" spans="1:11">
      <c r="G77" s="67"/>
    </row>
    <row r="78" spans="1:11">
      <c r="G78" s="121"/>
    </row>
    <row r="79" spans="1:11">
      <c r="G79" s="121"/>
    </row>
    <row r="80" spans="1:11">
      <c r="G80" s="137"/>
    </row>
    <row r="81" spans="7:7">
      <c r="G81" s="121"/>
    </row>
    <row r="82" spans="7:7">
      <c r="G82" s="121"/>
    </row>
    <row r="83" spans="7:7">
      <c r="G83" s="121"/>
    </row>
    <row r="84" spans="7:7">
      <c r="G84" s="121"/>
    </row>
    <row r="85" spans="7:7">
      <c r="G85" s="137"/>
    </row>
    <row r="86" spans="7:7">
      <c r="G86" s="142"/>
    </row>
    <row r="87" spans="7:7">
      <c r="G87" s="69"/>
    </row>
    <row r="88" spans="7:7">
      <c r="G88" s="68"/>
    </row>
    <row r="89" spans="7:7">
      <c r="G89" s="121"/>
    </row>
    <row r="90" spans="7:7">
      <c r="G90" s="127"/>
    </row>
    <row r="91" spans="7:7">
      <c r="G91" s="121"/>
    </row>
    <row r="92" spans="7:7">
      <c r="G92" s="121"/>
    </row>
  </sheetData>
  <sheetProtection algorithmName="SHA-512" hashValue="ffAYnE+DIq6EymhmbUkVO+Ewy9uGg52C+fV6bhBlqlvGCMencmX501aSogq6Xa8aMNx1hRdICw8o2+O49U8DpQ==" saltValue="4Z8v12d6eZMQzGf41+DsQQ==" spinCount="100000" sheet="1" objects="1" scenarios="1"/>
  <mergeCells count="21">
    <mergeCell ref="H1:K1"/>
    <mergeCell ref="B4:H4"/>
    <mergeCell ref="B6:H6"/>
    <mergeCell ref="B7:C7"/>
    <mergeCell ref="H11:J13"/>
    <mergeCell ref="B9:E9"/>
    <mergeCell ref="T20:U20"/>
    <mergeCell ref="K14:K15"/>
    <mergeCell ref="H9:K10"/>
    <mergeCell ref="B19:E19"/>
    <mergeCell ref="H19:K19"/>
    <mergeCell ref="K62:K64"/>
    <mergeCell ref="K11:K13"/>
    <mergeCell ref="H62:J64"/>
    <mergeCell ref="B49:E49"/>
    <mergeCell ref="K58:K60"/>
    <mergeCell ref="H58:J60"/>
    <mergeCell ref="H49:K49"/>
    <mergeCell ref="H34:K35"/>
    <mergeCell ref="B34:E34"/>
    <mergeCell ref="H14:J16"/>
  </mergeCells>
  <phoneticPr fontId="33" type="noConversion"/>
  <conditionalFormatting sqref="B6:H6">
    <cfRule type="expression" dxfId="4" priority="1">
      <formula>CELL("protect",B6)=0</formula>
    </cfRule>
  </conditionalFormatting>
  <conditionalFormatting sqref="K14">
    <cfRule type="containsText" dxfId="3" priority="5" operator="containsText" text="Correct!">
      <formula>NOT(ISERROR(SEARCH("Correct!",K14)))</formula>
    </cfRule>
    <cfRule type="containsText" dxfId="2" priority="6" operator="containsText" text="Too low by">
      <formula>NOT(ISERROR(SEARCH("Too low by",K14)))</formula>
    </cfRule>
    <cfRule type="containsText" dxfId="1" priority="7" operator="containsText" text="Too low by">
      <formula>NOT(ISERROR(SEARCH("Too low by",K14)))</formula>
    </cfRule>
  </conditionalFormatting>
  <conditionalFormatting sqref="K14:K15">
    <cfRule type="containsText" dxfId="0" priority="4" operator="containsText" text="Too high by">
      <formula>NOT(ISERROR(SEARCH("Too high by",K14)))</formula>
    </cfRule>
  </conditionalFormatting>
  <conditionalFormatting sqref="K61">
    <cfRule type="iconSet" priority="10">
      <iconSet iconSet="3Signs">
        <cfvo type="percent" val="0"/>
        <cfvo type="num" val="-20"/>
        <cfvo type="num" val="0"/>
      </iconSet>
    </cfRule>
  </conditionalFormatting>
  <pageMargins left="0.7" right="0.7" top="0.75" bottom="0.75" header="0.3" footer="0.3"/>
  <pageSetup paperSize="9" orientation="portrait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2"/>
  <sheetViews>
    <sheetView rightToLeft="1" workbookViewId="0">
      <selection activeCell="R30" sqref="R30"/>
    </sheetView>
  </sheetViews>
  <sheetFormatPr defaultRowHeight="12.75"/>
  <sheetData>
    <row r="1" spans="1:1">
      <c r="A1" s="71" t="s">
        <v>46</v>
      </c>
    </row>
    <row r="2" spans="1:1">
      <c r="A2" s="71" t="s">
        <v>45</v>
      </c>
    </row>
    <row r="11" spans="1:1">
      <c r="A11" t="s">
        <v>4</v>
      </c>
    </row>
    <row r="12" spans="1:1">
      <c r="A12" t="s">
        <v>67</v>
      </c>
    </row>
    <row r="13" spans="1:1">
      <c r="A13" t="s">
        <v>68</v>
      </c>
    </row>
    <row r="14" spans="1:1">
      <c r="A14" t="s">
        <v>69</v>
      </c>
    </row>
    <row r="15" spans="1:1">
      <c r="A15" t="s">
        <v>70</v>
      </c>
    </row>
    <row r="16" spans="1:1">
      <c r="A16" t="s">
        <v>71</v>
      </c>
    </row>
    <row r="17" spans="1:1">
      <c r="A17" t="s">
        <v>72</v>
      </c>
    </row>
    <row r="18" spans="1:1">
      <c r="A18" t="s">
        <v>73</v>
      </c>
    </row>
    <row r="19" spans="1:1">
      <c r="A19" t="s">
        <v>74</v>
      </c>
    </row>
    <row r="20" spans="1:1">
      <c r="A20" t="s">
        <v>75</v>
      </c>
    </row>
    <row r="21" spans="1:1">
      <c r="A21" t="s">
        <v>76</v>
      </c>
    </row>
    <row r="22" spans="1:1">
      <c r="A22" t="s">
        <v>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D1B357B3-03E0-4947-9F85-BAFAB69259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Budget</vt:lpstr>
      <vt:lpstr>Actual</vt:lpstr>
      <vt:lpstr>Sheet1</vt:lpstr>
      <vt:lpstr>Months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Rickster</dc:creator>
  <cp:lastModifiedBy>Richard Smith</cp:lastModifiedBy>
  <cp:lastPrinted>2012-06-25T07:48:15Z</cp:lastPrinted>
  <dcterms:created xsi:type="dcterms:W3CDTF">2011-10-24T18:17:59Z</dcterms:created>
  <dcterms:modified xsi:type="dcterms:W3CDTF">2026-01-12T08:09:28Z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TC300027209990</vt:lpwstr>
  </property>
</Properties>
</file>